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Титульний лист" sheetId="1" r:id="rId1"/>
    <sheet name="І Фін результат 2022" sheetId="2" r:id="rId2"/>
    <sheet name="ІІ Розр з бюджетом 2022" sheetId="3" r:id="rId3"/>
    <sheet name="ІІІ Рух грошових коштів 2022" sheetId="4" r:id="rId4"/>
    <sheet name="ІV Кап інвестиції 2022" sheetId="5" r:id="rId5"/>
    <sheet name="V ОП 2022" sheetId="6" r:id="rId6"/>
    <sheet name="Лист1" sheetId="7" r:id="rId7"/>
  </sheets>
  <definedNames>
    <definedName name="OLE_LINK1" localSheetId="3">'ІІІ Рух грошових коштів 2022'!$A$31</definedName>
  </definedNames>
  <calcPr fullCalcOnLoad="1"/>
</workbook>
</file>

<file path=xl/sharedStrings.xml><?xml version="1.0" encoding="utf-8"?>
<sst xmlns="http://schemas.openxmlformats.org/spreadsheetml/2006/main" count="339" uniqueCount="237">
  <si>
    <t>I. Формування фінансових результатів</t>
  </si>
  <si>
    <t>Найменування показника</t>
  </si>
  <si>
    <t xml:space="preserve">Код рядка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</si>
  <si>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</si>
  <si>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</si>
  <si>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</si>
  <si>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</si>
  <si>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</si>
  <si>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</si>
  <si>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</si>
  <si>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</si>
  <si>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</si>
  <si>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</si>
  <si>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</si>
  <si>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</si>
  <si>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</si>
  <si>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</si>
  <si>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</si>
  <si>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</si>
  <si>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</si>
  <si>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</si>
  <si>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</si>
  <si>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</si>
  <si>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</si>
  <si>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</si>
  <si>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</si>
  <si>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</si>
  <si>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</si>
  <si>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</si>
  <si>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</si>
  <si>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</si>
  <si>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</si>
  <si>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</si>
  <si>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</si>
  <si>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</si>
  <si>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</si>
  <si>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</si>
  <si>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</si>
  <si>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</si>
  <si>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</si>
  <si>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</si>
  <si>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</si>
  <si>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</si>
  <si>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</si>
  <si>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</si>
  <si>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</si>
  <si>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</si>
  <si>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</si>
  <si>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</si>
  <si>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</si>
  <si>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</si>
  <si>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</si>
  <si>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</si>
  <si>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</si>
  <si>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</si>
  <si>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</si>
  <si>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</si>
  <si>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</si>
  <si>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</si>
  <si>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</si>
  <si>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</si>
  <si>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</si>
  <si>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</si>
  <si>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</si>
  <si>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</si>
  <si>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</si>
  <si>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</si>
  <si>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</si>
  <si>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</si>
  <si>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</si>
  <si>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</si>
  <si>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</si>
  <si>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</si>
  <si>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</si>
  <si>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</si>
  <si>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</si>
  <si>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</si>
  <si>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</si>
  <si>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</si>
  <si>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</si>
  <si>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</si>
  <si>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</si>
  <si>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</si>
  <si>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</si>
  <si>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</si>
  <si>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</si>
  <si>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</si>
  <si>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</si>
  <si>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</si>
  <si>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</si>
  <si>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</si>
  <si>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</si>
  <si>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</si>
  <si>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</si>
  <si>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</si>
  <si>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</si>
  <si>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</si>
  <si>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</si>
  <si>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</si>
  <si>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</si>
  <si>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</si>
  <si>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</si>
  <si>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</si>
  <si>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</si>
  <si>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</si>
  <si>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</si>
  <si>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</si>
  <si>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</si>
  <si>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</si>
  <si>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</si>
  <si>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</si>
  <si>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</si>
  <si>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</si>
  <si>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(створення) нематеріальних активів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</si>
  <si>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</si>
  <si>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</si>
  <si>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</si>
  <si>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</si>
  <si>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</si>
  <si>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</si>
  <si>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</si>
  <si>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</si>
  <si>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</si>
  <si>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</si>
  <si>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</si>
  <si>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</si>
  <si>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</si>
  <si>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</si>
  <si>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</si>
  <si>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</si>
  <si>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</si>
  <si>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</si>
  <si>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</si>
  <si>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</si>
  <si>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</si>
  <si>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</si>
  <si>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</si>
  <si>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>__________________________________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</si>
  <si>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</si>
  <si>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</si>
  <si>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</si>
  <si>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</si>
  <si>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</si>
  <si>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</si>
  <si>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</si>
  <si>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</si>
  <si>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</si>
  <si>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</si>
  <si>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</si>
  <si>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</si>
  <si>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</si>
  <si>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</si>
  <si>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</si>
  <si>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</si>
  <si>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</si>
  <si>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</si>
  <si>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</si>
  <si>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</si>
  <si>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>Заправка катрижа</t>
  </si>
  <si>
    <t>Послуги по відправленню цінних листів і бандеролів</t>
  </si>
  <si>
    <t>Видача електронного ключа</t>
  </si>
  <si>
    <t>Послуги з утримання будинку та вивіз сміття</t>
  </si>
  <si>
    <t>Водопостачання та водовідведення</t>
  </si>
  <si>
    <t>Теплопостачання</t>
  </si>
  <si>
    <t>Електроенергія</t>
  </si>
  <si>
    <t>Періодичні видання</t>
  </si>
  <si>
    <t>-</t>
  </si>
  <si>
    <t>Рік</t>
  </si>
  <si>
    <t>Комунальне підприємство Нетішинської міської ради "Благоустрій"</t>
  </si>
  <si>
    <t xml:space="preserve">Комунальне підприємство </t>
  </si>
  <si>
    <t>Інші види діяльності з прибирання</t>
  </si>
  <si>
    <t>81.29</t>
  </si>
  <si>
    <t>Тис.грн.</t>
  </si>
  <si>
    <t>Комунальна</t>
  </si>
  <si>
    <t>м.Нетішин, вул.Ринкова, 4/1</t>
  </si>
  <si>
    <t>9-10-77</t>
  </si>
  <si>
    <t>Директор КП НМР "Благоустрій"</t>
  </si>
  <si>
    <t xml:space="preserve">Прізвище та ініціали керівника </t>
  </si>
  <si>
    <t>Цільове фінансування</t>
  </si>
  <si>
    <t>Дохід від компенсації за пільговий проїзд</t>
  </si>
  <si>
    <t>Дохід від продажу квитків</t>
  </si>
  <si>
    <t>Дохід від оренди</t>
  </si>
  <si>
    <t>Дохід від надання платних послуг</t>
  </si>
  <si>
    <t xml:space="preserve">Головний бухгалтер </t>
  </si>
  <si>
    <t>Головний бухгалтер</t>
  </si>
  <si>
    <t>Головий бухгалтер</t>
  </si>
  <si>
    <t>плата за землю</t>
  </si>
  <si>
    <t>Розрахунки з оплати праці  (заробітна плата, ЄСВ)</t>
  </si>
  <si>
    <t>інші адміністративні витрати (розшифрувати):</t>
  </si>
  <si>
    <t>Доходи, що дорівнюють сумі амортизації</t>
  </si>
  <si>
    <t>Інші витрати</t>
  </si>
  <si>
    <t>податок на прибуток</t>
  </si>
  <si>
    <t>частина чистого прибутку</t>
  </si>
  <si>
    <t>Віктор КОНДРАЦЬКИЙ</t>
  </si>
  <si>
    <t>Людмила МИРОНЧУК</t>
  </si>
  <si>
    <t>Атестація робочих місць, медогляд</t>
  </si>
  <si>
    <t>Витрати, що здійснюються для підтримання об’єкта в робочому стані (проведення поточного рем.доріг підрядним способом, технічного огляду та нагляду)</t>
  </si>
  <si>
    <t>судові витрати</t>
  </si>
  <si>
    <t>витрати на зв’язок та надання доступу до мережі інтернет</t>
  </si>
  <si>
    <t>Дохід від сплати пайової участі в утриманні обєкта благоустрою, від плати за тимч.корист.елементами благоустрою</t>
  </si>
  <si>
    <t xml:space="preserve">Доходи, від оприбуткування матеріалів </t>
  </si>
  <si>
    <t>VІ. Розподіл коштів, отриманих з  бюджету МТГ на поповнення 
статутного капіталу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</si>
  <si>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</si>
  <si>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</si>
  <si>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</si>
  <si>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</si>
  <si>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інше (розшифрувати)</t>
  </si>
  <si>
    <t>модернізація, модифікація (добудова, дообладнання, реконструкція) основних засобів (виготовлення проектно-кошторисної документації)</t>
  </si>
  <si>
    <t>Факт минулого 2021  року</t>
  </si>
  <si>
    <t>Відшкодування комунальних послуг та платні послуги</t>
  </si>
  <si>
    <t>Додаток 3</t>
  </si>
  <si>
    <r>
      <t>Інші надходження (кошти від реалізації квитків, відшкод.пільгового перевезення, плата за корист.обєктами благоустрою))</t>
    </r>
    <r>
      <rPr>
        <i/>
        <sz val="7"/>
        <rFont val="Times New Roman"/>
        <family val="1"/>
      </rPr>
      <t xml:space="preserve"> </t>
    </r>
  </si>
  <si>
    <r>
      <t>Інші надходження (розшифрувати)</t>
    </r>
    <r>
      <rPr>
        <i/>
        <sz val="7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</si>
  <si>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7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</si>
  <si>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7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</si>
  <si>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7"/>
        <rFont val="Times New Roman"/>
        <family val="1"/>
      </rPr>
      <t xml:space="preserve"> </t>
    </r>
  </si>
  <si>
    <r>
      <t>придбання</t>
    </r>
    <r>
      <rPr>
        <sz val="7"/>
        <color indexed="10"/>
        <rFont val="Times New Roman"/>
        <family val="1"/>
      </rPr>
      <t xml:space="preserve"> на </t>
    </r>
    <r>
      <rPr>
        <sz val="7"/>
        <rFont val="Times New Roman"/>
        <family val="1"/>
      </rPr>
      <t>оновлення необоротних активів (розшифрувати)</t>
    </r>
  </si>
  <si>
    <t xml:space="preserve">за ЄДРПОУ </t>
  </si>
  <si>
    <t>витрати на сировину та основні матеріали</t>
  </si>
  <si>
    <t>Придбання матеріальних цінностей (пальне,  генератор)</t>
  </si>
  <si>
    <t>Факт 2022 року</t>
  </si>
  <si>
    <t>Відхилення, +/-</t>
  </si>
  <si>
    <t>Виконання, %</t>
  </si>
  <si>
    <t>придбання (виготовлення) основних засобів:  придбання  трактора, автогрейдера, бензиновий генератор, апарат плазмової різки</t>
  </si>
  <si>
    <t>придбання (виготовлення) інших необоротних матеріальних активів (урна, магнієва гладилка для бетону 150см.)</t>
  </si>
  <si>
    <t>Авторські матеріали  щодо висвітлення  діяльності  підприємства   в газеті "Нетіштнський вісник", розміщення реклами  в газеті "Нетішинський вісник"</t>
  </si>
  <si>
    <t>Канцтовари, матеріали</t>
  </si>
  <si>
    <t>Обсл.та ремонт компютерної техніки</t>
  </si>
  <si>
    <t>Касові послуги, плата за абонементське обслуговування, по</t>
  </si>
  <si>
    <t>консультаційні та інформаційні послуги (сервісна послуга "Держзакупівлі, радник,  програма "АВК", помл.обслуговування системи обслуговування "Спрут")</t>
  </si>
  <si>
    <t>поточне відрахування орендної плати</t>
  </si>
  <si>
    <t>ЗВІТ ПРО ВИКОНАННЯ ФІНАНСОВОГО ПЛАНУ ПІДПРИЄМСТВА</t>
  </si>
  <si>
    <t>ЗА 2022 РІК</t>
  </si>
  <si>
    <t>Фінансовий план 2022  року</t>
  </si>
  <si>
    <t>Фінансовий план 2022 року</t>
  </si>
  <si>
    <r>
      <t xml:space="preserve">Середня кількість працівників </t>
    </r>
    <r>
      <rPr>
        <sz val="7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7"/>
        <rFont val="Times New Roman"/>
        <family val="1"/>
      </rPr>
      <t>, у тому числі:</t>
    </r>
  </si>
  <si>
    <t>V. Дані про персонал та витрати на оплату праці</t>
  </si>
</sst>
</file>

<file path=xl/styles.xml><?xml version="1.0" encoding="utf-8"?>
<styleSheet xmlns="http://schemas.openxmlformats.org/spreadsheetml/2006/main">
  <numFmts count="6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  <numFmt numFmtId="209" formatCode="_-* #,##0.0\ _₽_-;\-* #,##0.0\ _₽_-;_-* &quot;-&quot;?\ _₽_-;_-@_-"/>
    <numFmt numFmtId="210" formatCode="_(* #,##0.00_);_(* \(#,##0.00\);_(* &quot;-&quot;_);_(@_)"/>
    <numFmt numFmtId="211" formatCode="[$-FC19]d\ mmmm\ yyyy\ &quot;г.&quot;"/>
    <numFmt numFmtId="212" formatCode="_-* #,##0\ _₽_-;\-* #,##0\ _₽_-;_-* &quot;-&quot;?\ _₽_-;_-@_-"/>
    <numFmt numFmtId="213" formatCode="_-* #,##0.0\ _р_._-;\-* #,##0.0\ _р_._-;_-* &quot;-&quot;?\ _р_._-;_-@_-"/>
    <numFmt numFmtId="214" formatCode="_-* #,##0.00\ _₽_-;\-* #,##0.00\ _₽_-;_-* &quot;-&quot;?\ _₽_-;_-@_-"/>
    <numFmt numFmtId="215" formatCode="_(* #,##0.000_);_(* \(#,##0.000\);_(* &quot;-&quot;??_);_(@_)"/>
    <numFmt numFmtId="216" formatCode="0.000000"/>
    <numFmt numFmtId="217" formatCode="0.00000"/>
    <numFmt numFmtId="218" formatCode="0.0000"/>
    <numFmt numFmtId="219" formatCode="0.000"/>
    <numFmt numFmtId="220" formatCode="_(* #,##0.000_);_(* \(#,##0.000\);_(* &quot;-&quot;_);_(@_)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71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Cambria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7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7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horizontal="justify" vertical="center"/>
    </xf>
    <xf numFmtId="0" fontId="20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49" fontId="13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wrapText="1"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201" fontId="9" fillId="33" borderId="0" xfId="0" applyNumberFormat="1" applyFont="1" applyFill="1" applyAlignment="1">
      <alignment/>
    </xf>
    <xf numFmtId="201" fontId="3" fillId="33" borderId="0" xfId="0" applyNumberFormat="1" applyFont="1" applyFill="1" applyAlignment="1">
      <alignment/>
    </xf>
    <xf numFmtId="209" fontId="9" fillId="33" borderId="0" xfId="0" applyNumberFormat="1" applyFont="1" applyFill="1" applyAlignment="1">
      <alignment/>
    </xf>
    <xf numFmtId="0" fontId="25" fillId="33" borderId="0" xfId="0" applyFont="1" applyFill="1" applyAlignment="1">
      <alignment/>
    </xf>
    <xf numFmtId="201" fontId="25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209" fontId="26" fillId="33" borderId="0" xfId="0" applyNumberFormat="1" applyFont="1" applyFill="1" applyAlignment="1">
      <alignment/>
    </xf>
    <xf numFmtId="0" fontId="24" fillId="33" borderId="0" xfId="0" applyFont="1" applyFill="1" applyAlignment="1">
      <alignment/>
    </xf>
    <xf numFmtId="0" fontId="9" fillId="33" borderId="0" xfId="53" applyFont="1" applyFill="1" applyBorder="1" applyAlignment="1">
      <alignment horizontal="center" vertical="center"/>
      <protection/>
    </xf>
    <xf numFmtId="201" fontId="9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28" fillId="33" borderId="20" xfId="0" applyFont="1" applyFill="1" applyBorder="1" applyAlignment="1">
      <alignment/>
    </xf>
    <xf numFmtId="0" fontId="9" fillId="33" borderId="0" xfId="0" applyFont="1" applyFill="1" applyAlignment="1">
      <alignment horizontal="center" vertical="center"/>
    </xf>
    <xf numFmtId="0" fontId="25" fillId="33" borderId="21" xfId="0" applyFont="1" applyFill="1" applyBorder="1" applyAlignment="1">
      <alignment horizontal="left" vertical="center" wrapText="1"/>
    </xf>
    <xf numFmtId="0" fontId="25" fillId="33" borderId="21" xfId="0" applyFont="1" applyFill="1" applyBorder="1" applyAlignment="1" quotePrefix="1">
      <alignment horizontal="center" vertical="center"/>
    </xf>
    <xf numFmtId="201" fontId="25" fillId="33" borderId="21" xfId="0" applyNumberFormat="1" applyFont="1" applyFill="1" applyBorder="1" applyAlignment="1">
      <alignment horizontal="center" vertical="center" wrapText="1"/>
    </xf>
    <xf numFmtId="0" fontId="30" fillId="33" borderId="21" xfId="0" applyFont="1" applyFill="1" applyBorder="1" applyAlignment="1" quotePrefix="1">
      <alignment horizontal="center" vertical="center"/>
    </xf>
    <xf numFmtId="201" fontId="30" fillId="33" borderId="21" xfId="0" applyNumberFormat="1" applyFont="1" applyFill="1" applyBorder="1" applyAlignment="1">
      <alignment horizontal="center" vertical="center" wrapText="1"/>
    </xf>
    <xf numFmtId="201" fontId="25" fillId="33" borderId="21" xfId="0" applyNumberFormat="1" applyFont="1" applyFill="1" applyBorder="1" applyAlignment="1">
      <alignment vertical="center" wrapText="1"/>
    </xf>
    <xf numFmtId="0" fontId="25" fillId="33" borderId="22" xfId="0" applyFont="1" applyFill="1" applyBorder="1" applyAlignment="1">
      <alignment horizontal="left" vertical="center" wrapText="1"/>
    </xf>
    <xf numFmtId="0" fontId="25" fillId="33" borderId="23" xfId="0" applyFont="1" applyFill="1" applyBorder="1" applyAlignment="1">
      <alignment horizontal="left"/>
    </xf>
    <xf numFmtId="0" fontId="25" fillId="33" borderId="21" xfId="0" applyFont="1" applyFill="1" applyBorder="1" applyAlignment="1">
      <alignment wrapText="1"/>
    </xf>
    <xf numFmtId="0" fontId="25" fillId="33" borderId="22" xfId="0" applyFont="1" applyFill="1" applyBorder="1" applyAlignment="1">
      <alignment horizontal="left"/>
    </xf>
    <xf numFmtId="0" fontId="25" fillId="33" borderId="21" xfId="0" applyFont="1" applyFill="1" applyBorder="1" applyAlignment="1">
      <alignment horizontal="left" vertical="center" wrapText="1" shrinkToFit="1"/>
    </xf>
    <xf numFmtId="0" fontId="25" fillId="33" borderId="24" xfId="0" applyFont="1" applyFill="1" applyBorder="1" applyAlignment="1">
      <alignment horizontal="left" vertical="center" wrapText="1"/>
    </xf>
    <xf numFmtId="0" fontId="25" fillId="33" borderId="21" xfId="0" applyFont="1" applyFill="1" applyBorder="1" applyAlignment="1">
      <alignment horizontal="center"/>
    </xf>
    <xf numFmtId="0" fontId="25" fillId="33" borderId="21" xfId="0" applyFont="1" applyFill="1" applyBorder="1" applyAlignment="1" quotePrefix="1">
      <alignment horizontal="center"/>
    </xf>
    <xf numFmtId="0" fontId="30" fillId="33" borderId="21" xfId="0" applyFont="1" applyFill="1" applyBorder="1" applyAlignment="1" quotePrefix="1">
      <alignment horizontal="center"/>
    </xf>
    <xf numFmtId="201" fontId="25" fillId="33" borderId="21" xfId="0" applyNumberFormat="1" applyFont="1" applyFill="1" applyBorder="1" applyAlignment="1">
      <alignment/>
    </xf>
    <xf numFmtId="0" fontId="25" fillId="33" borderId="21" xfId="53" applyFont="1" applyFill="1" applyBorder="1" applyAlignment="1">
      <alignment horizontal="center" vertical="center"/>
      <protection/>
    </xf>
    <xf numFmtId="0" fontId="25" fillId="33" borderId="21" xfId="53" applyFont="1" applyFill="1" applyBorder="1" applyAlignment="1">
      <alignment horizontal="left" vertical="center" wrapText="1"/>
      <protection/>
    </xf>
    <xf numFmtId="0" fontId="30" fillId="33" borderId="21" xfId="0" applyFont="1" applyFill="1" applyBorder="1" applyAlignment="1">
      <alignment horizontal="center" vertical="center"/>
    </xf>
    <xf numFmtId="201" fontId="30" fillId="33" borderId="21" xfId="0" applyNumberFormat="1" applyFont="1" applyFill="1" applyBorder="1" applyAlignment="1">
      <alignment vertical="center" wrapText="1"/>
    </xf>
    <xf numFmtId="0" fontId="30" fillId="33" borderId="21" xfId="53" applyFont="1" applyFill="1" applyBorder="1" applyAlignment="1">
      <alignment horizontal="center" vertical="center"/>
      <protection/>
    </xf>
    <xf numFmtId="0" fontId="25" fillId="33" borderId="21" xfId="0" applyNumberFormat="1" applyFont="1" applyFill="1" applyBorder="1" applyAlignment="1" quotePrefix="1">
      <alignment horizontal="center" vertical="center" wrapText="1"/>
    </xf>
    <xf numFmtId="0" fontId="25" fillId="33" borderId="21" xfId="0" applyNumberFormat="1" applyFont="1" applyFill="1" applyBorder="1" applyAlignment="1">
      <alignment horizontal="center" vertical="center" wrapText="1"/>
    </xf>
    <xf numFmtId="0" fontId="25" fillId="33" borderId="21" xfId="0" applyNumberFormat="1" applyFont="1" applyFill="1" applyBorder="1" applyAlignment="1">
      <alignment horizontal="center" vertical="center"/>
    </xf>
    <xf numFmtId="201" fontId="24" fillId="33" borderId="0" xfId="0" applyNumberFormat="1" applyFont="1" applyFill="1" applyAlignment="1">
      <alignment/>
    </xf>
    <xf numFmtId="209" fontId="24" fillId="33" borderId="0" xfId="0" applyNumberFormat="1" applyFont="1" applyFill="1" applyAlignment="1">
      <alignment/>
    </xf>
    <xf numFmtId="210" fontId="24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01" fontId="8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vertical="center"/>
    </xf>
    <xf numFmtId="201" fontId="7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27" fillId="33" borderId="0" xfId="0" applyFont="1" applyFill="1" applyAlignment="1">
      <alignment/>
    </xf>
    <xf numFmtId="1" fontId="27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201" fontId="5" fillId="33" borderId="0" xfId="0" applyNumberFormat="1" applyFont="1" applyFill="1" applyAlignment="1">
      <alignment/>
    </xf>
    <xf numFmtId="0" fontId="9" fillId="33" borderId="0" xfId="53" applyFont="1" applyFill="1" applyBorder="1" applyAlignment="1">
      <alignment horizontal="left" vertical="center" wrapText="1"/>
      <protection/>
    </xf>
    <xf numFmtId="0" fontId="24" fillId="33" borderId="0" xfId="0" applyFont="1" applyFill="1" applyAlignment="1">
      <alignment horizontal="right"/>
    </xf>
    <xf numFmtId="0" fontId="15" fillId="0" borderId="0" xfId="0" applyFont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30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/>
    </xf>
    <xf numFmtId="0" fontId="30" fillId="33" borderId="21" xfId="53" applyFont="1" applyFill="1" applyBorder="1" applyAlignment="1">
      <alignment horizontal="left" vertical="center" wrapText="1"/>
      <protection/>
    </xf>
    <xf numFmtId="0" fontId="25" fillId="33" borderId="21" xfId="0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right"/>
    </xf>
    <xf numFmtId="0" fontId="10" fillId="33" borderId="0" xfId="0" applyFont="1" applyFill="1" applyBorder="1" applyAlignment="1">
      <alignment horizontal="center" vertical="center"/>
    </xf>
    <xf numFmtId="208" fontId="30" fillId="33" borderId="21" xfId="0" applyNumberFormat="1" applyFont="1" applyFill="1" applyBorder="1" applyAlignment="1">
      <alignment vertical="center" wrapText="1"/>
    </xf>
    <xf numFmtId="208" fontId="25" fillId="33" borderId="21" xfId="0" applyNumberFormat="1" applyFont="1" applyFill="1" applyBorder="1" applyAlignment="1">
      <alignment vertical="center" wrapText="1"/>
    </xf>
    <xf numFmtId="208" fontId="25" fillId="33" borderId="21" xfId="0" applyNumberFormat="1" applyFont="1" applyFill="1" applyBorder="1" applyAlignment="1">
      <alignment horizontal="center" vertical="center" wrapText="1"/>
    </xf>
    <xf numFmtId="208" fontId="30" fillId="33" borderId="21" xfId="0" applyNumberFormat="1" applyFont="1" applyFill="1" applyBorder="1" applyAlignment="1">
      <alignment horizontal="center" vertical="center" wrapText="1"/>
    </xf>
    <xf numFmtId="201" fontId="25" fillId="33" borderId="21" xfId="0" applyNumberFormat="1" applyFont="1" applyFill="1" applyBorder="1" applyAlignment="1">
      <alignment horizontal="center"/>
    </xf>
    <xf numFmtId="0" fontId="30" fillId="33" borderId="24" xfId="0" applyFont="1" applyFill="1" applyBorder="1" applyAlignment="1">
      <alignment horizontal="left" vertical="center" wrapText="1"/>
    </xf>
    <xf numFmtId="0" fontId="30" fillId="33" borderId="24" xfId="0" applyFont="1" applyFill="1" applyBorder="1" applyAlignment="1" quotePrefix="1">
      <alignment horizontal="center" vertical="center"/>
    </xf>
    <xf numFmtId="0" fontId="30" fillId="33" borderId="25" xfId="53" applyFont="1" applyFill="1" applyBorder="1" applyAlignment="1">
      <alignment horizontal="left" vertical="center" wrapText="1"/>
      <protection/>
    </xf>
    <xf numFmtId="0" fontId="30" fillId="33" borderId="25" xfId="0" applyFont="1" applyFill="1" applyBorder="1" applyAlignment="1" quotePrefix="1">
      <alignment horizontal="center" vertical="center"/>
    </xf>
    <xf numFmtId="212" fontId="30" fillId="33" borderId="21" xfId="0" applyNumberFormat="1" applyFont="1" applyFill="1" applyBorder="1" applyAlignment="1">
      <alignment vertical="center" wrapText="1"/>
    </xf>
    <xf numFmtId="212" fontId="25" fillId="33" borderId="21" xfId="0" applyNumberFormat="1" applyFont="1" applyFill="1" applyBorder="1" applyAlignment="1">
      <alignment vertical="center" wrapText="1"/>
    </xf>
    <xf numFmtId="210" fontId="30" fillId="33" borderId="2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 applyProtection="1">
      <alignment/>
      <protection locked="0"/>
    </xf>
    <xf numFmtId="0" fontId="25" fillId="33" borderId="21" xfId="0" applyFont="1" applyFill="1" applyBorder="1" applyAlignment="1" applyProtection="1">
      <alignment horizontal="left" vertical="center" wrapText="1"/>
      <protection locked="0"/>
    </xf>
    <xf numFmtId="0" fontId="25" fillId="33" borderId="21" xfId="0" applyNumberFormat="1" applyFont="1" applyFill="1" applyBorder="1" applyAlignment="1" applyProtection="1" quotePrefix="1">
      <alignment horizontal="center" vertical="center" wrapText="1"/>
      <protection locked="0"/>
    </xf>
    <xf numFmtId="0" fontId="25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2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 shrinkToFit="1"/>
    </xf>
    <xf numFmtId="0" fontId="25" fillId="33" borderId="2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/>
    </xf>
    <xf numFmtId="204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25" fillId="33" borderId="26" xfId="0" applyFont="1" applyFill="1" applyBorder="1" applyAlignment="1">
      <alignment horizontal="center" vertical="center" wrapText="1"/>
    </xf>
    <xf numFmtId="0" fontId="30" fillId="33" borderId="26" xfId="0" applyFont="1" applyFill="1" applyBorder="1" applyAlignment="1">
      <alignment horizontal="left" vertical="center" wrapText="1"/>
    </xf>
    <xf numFmtId="206" fontId="30" fillId="33" borderId="21" xfId="0" applyNumberFormat="1" applyFont="1" applyFill="1" applyBorder="1" applyAlignment="1">
      <alignment vertical="center" wrapText="1"/>
    </xf>
    <xf numFmtId="206" fontId="25" fillId="33" borderId="21" xfId="0" applyNumberFormat="1" applyFont="1" applyFill="1" applyBorder="1" applyAlignment="1">
      <alignment vertical="center"/>
    </xf>
    <xf numFmtId="205" fontId="25" fillId="33" borderId="21" xfId="0" applyNumberFormat="1" applyFont="1" applyFill="1" applyBorder="1" applyAlignment="1">
      <alignment horizontal="center" vertical="center"/>
    </xf>
    <xf numFmtId="0" fontId="25" fillId="33" borderId="26" xfId="0" applyFont="1" applyFill="1" applyBorder="1" applyAlignment="1">
      <alignment horizontal="left" vertical="center" wrapText="1"/>
    </xf>
    <xf numFmtId="206" fontId="25" fillId="33" borderId="21" xfId="0" applyNumberFormat="1" applyFont="1" applyFill="1" applyBorder="1" applyAlignment="1">
      <alignment vertical="center" wrapText="1"/>
    </xf>
    <xf numFmtId="0" fontId="25" fillId="33" borderId="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vertical="center" wrapText="1"/>
    </xf>
    <xf numFmtId="0" fontId="70" fillId="33" borderId="0" xfId="0" applyFont="1" applyFill="1" applyAlignment="1">
      <alignment/>
    </xf>
    <xf numFmtId="206" fontId="25" fillId="33" borderId="0" xfId="0" applyNumberFormat="1" applyFont="1" applyFill="1" applyAlignment="1">
      <alignment/>
    </xf>
    <xf numFmtId="206" fontId="70" fillId="33" borderId="0" xfId="0" applyNumberFormat="1" applyFont="1" applyFill="1" applyAlignment="1">
      <alignment/>
    </xf>
    <xf numFmtId="206" fontId="25" fillId="33" borderId="26" xfId="0" applyNumberFormat="1" applyFont="1" applyFill="1" applyBorder="1" applyAlignment="1">
      <alignment vertical="center" wrapText="1"/>
    </xf>
    <xf numFmtId="209" fontId="25" fillId="33" borderId="0" xfId="0" applyNumberFormat="1" applyFont="1" applyFill="1" applyAlignment="1">
      <alignment/>
    </xf>
    <xf numFmtId="214" fontId="25" fillId="33" borderId="0" xfId="0" applyNumberFormat="1" applyFont="1" applyFill="1" applyAlignment="1">
      <alignment/>
    </xf>
    <xf numFmtId="207" fontId="30" fillId="33" borderId="21" xfId="0" applyNumberFormat="1" applyFont="1" applyFill="1" applyBorder="1" applyAlignment="1">
      <alignment vertical="center" wrapText="1"/>
    </xf>
    <xf numFmtId="207" fontId="25" fillId="33" borderId="21" xfId="0" applyNumberFormat="1" applyFont="1" applyFill="1" applyBorder="1" applyAlignment="1">
      <alignment vertical="center" wrapText="1"/>
    </xf>
    <xf numFmtId="207" fontId="25" fillId="33" borderId="26" xfId="0" applyNumberFormat="1" applyFont="1" applyFill="1" applyBorder="1" applyAlignment="1">
      <alignment vertical="center" wrapText="1"/>
    </xf>
    <xf numFmtId="207" fontId="9" fillId="33" borderId="0" xfId="0" applyNumberFormat="1" applyFont="1" applyFill="1" applyAlignment="1">
      <alignment/>
    </xf>
    <xf numFmtId="0" fontId="25" fillId="33" borderId="25" xfId="0" applyFont="1" applyFill="1" applyBorder="1" applyAlignment="1">
      <alignment horizontal="left" wrapText="1"/>
    </xf>
    <xf numFmtId="0" fontId="25" fillId="33" borderId="25" xfId="0" applyFont="1" applyFill="1" applyBorder="1" applyAlignment="1">
      <alignment horizontal="left"/>
    </xf>
    <xf numFmtId="0" fontId="25" fillId="33" borderId="21" xfId="0" applyFont="1" applyFill="1" applyBorder="1" applyAlignment="1">
      <alignment horizontal="left"/>
    </xf>
    <xf numFmtId="201" fontId="25" fillId="0" borderId="21" xfId="0" applyNumberFormat="1" applyFont="1" applyFill="1" applyBorder="1" applyAlignment="1">
      <alignment vertical="center" wrapText="1"/>
    </xf>
    <xf numFmtId="208" fontId="25" fillId="0" borderId="21" xfId="0" applyNumberFormat="1" applyFont="1" applyFill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/>
    </xf>
    <xf numFmtId="0" fontId="25" fillId="33" borderId="24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5" fillId="33" borderId="25" xfId="0" applyFont="1" applyFill="1" applyBorder="1" applyAlignment="1">
      <alignment horizontal="center" vertical="center" wrapText="1" shrinkToFit="1"/>
    </xf>
    <xf numFmtId="0" fontId="33" fillId="0" borderId="0" xfId="0" applyFont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204" fontId="9" fillId="33" borderId="0" xfId="0" applyNumberFormat="1" applyFont="1" applyFill="1" applyBorder="1" applyAlignment="1">
      <alignment horizontal="left" vertical="center" wrapText="1"/>
    </xf>
    <xf numFmtId="204" fontId="9" fillId="33" borderId="0" xfId="0" applyNumberFormat="1" applyFont="1" applyFill="1" applyBorder="1" applyAlignment="1" quotePrefix="1">
      <alignment horizontal="left" vertical="center" wrapText="1"/>
    </xf>
    <xf numFmtId="0" fontId="30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2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center"/>
    </xf>
    <xf numFmtId="0" fontId="30" fillId="33" borderId="21" xfId="53" applyFont="1" applyFill="1" applyBorder="1" applyAlignment="1">
      <alignment horizontal="left" vertical="center" wrapText="1"/>
      <protection/>
    </xf>
    <xf numFmtId="0" fontId="10" fillId="33" borderId="0" xfId="53" applyFont="1" applyFill="1" applyBorder="1" applyAlignment="1">
      <alignment horizontal="center" vertical="center"/>
      <protection/>
    </xf>
    <xf numFmtId="0" fontId="25" fillId="33" borderId="21" xfId="0" applyFont="1" applyFill="1" applyBorder="1" applyAlignment="1">
      <alignment horizontal="center" vertical="center"/>
    </xf>
    <xf numFmtId="0" fontId="25" fillId="33" borderId="21" xfId="53" applyFont="1" applyFill="1" applyBorder="1" applyAlignment="1">
      <alignment horizontal="center" vertical="center" wrapText="1"/>
      <protection/>
    </xf>
    <xf numFmtId="0" fontId="25" fillId="33" borderId="21" xfId="0" applyFont="1" applyFill="1" applyBorder="1" applyAlignment="1">
      <alignment horizontal="center" vertical="center" wrapText="1"/>
    </xf>
    <xf numFmtId="0" fontId="30" fillId="33" borderId="26" xfId="53" applyFont="1" applyFill="1" applyBorder="1" applyAlignment="1">
      <alignment horizontal="center" vertical="center" wrapText="1"/>
      <protection/>
    </xf>
    <xf numFmtId="0" fontId="30" fillId="33" borderId="27" xfId="53" applyFont="1" applyFill="1" applyBorder="1" applyAlignment="1">
      <alignment horizontal="center" vertical="center" wrapText="1"/>
      <protection/>
    </xf>
    <xf numFmtId="0" fontId="30" fillId="33" borderId="28" xfId="53" applyFont="1" applyFill="1" applyBorder="1" applyAlignment="1">
      <alignment horizontal="center" vertical="center" wrapText="1"/>
      <protection/>
    </xf>
    <xf numFmtId="0" fontId="9" fillId="33" borderId="29" xfId="0" applyFont="1" applyFill="1" applyBorder="1" applyAlignment="1">
      <alignment horizontal="right" vertical="center"/>
    </xf>
    <xf numFmtId="0" fontId="0" fillId="33" borderId="29" xfId="0" applyFill="1" applyBorder="1" applyAlignment="1">
      <alignment horizontal="right" vertical="center"/>
    </xf>
    <xf numFmtId="0" fontId="9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10" fillId="33" borderId="0" xfId="0" applyFont="1" applyFill="1" applyBorder="1" applyAlignment="1">
      <alignment horizontal="center" vertical="center"/>
    </xf>
    <xf numFmtId="0" fontId="25" fillId="33" borderId="25" xfId="53" applyFont="1" applyFill="1" applyBorder="1" applyAlignment="1">
      <alignment horizontal="center" vertical="center" wrapText="1"/>
      <protection/>
    </xf>
    <xf numFmtId="0" fontId="25" fillId="33" borderId="24" xfId="53" applyFont="1" applyFill="1" applyBorder="1" applyAlignment="1">
      <alignment horizontal="center" vertical="center" wrapText="1"/>
      <protection/>
    </xf>
    <xf numFmtId="0" fontId="25" fillId="33" borderId="21" xfId="0" applyFont="1" applyFill="1" applyBorder="1" applyAlignment="1">
      <alignment horizontal="center" vertical="center" wrapText="1" shrinkToFit="1"/>
    </xf>
    <xf numFmtId="204" fontId="9" fillId="33" borderId="0" xfId="0" applyNumberFormat="1" applyFont="1" applyFill="1" applyBorder="1" applyAlignment="1">
      <alignment horizontal="center" vertical="center" wrapText="1"/>
    </xf>
    <xf numFmtId="204" fontId="9" fillId="33" borderId="0" xfId="0" applyNumberFormat="1" applyFont="1" applyFill="1" applyBorder="1" applyAlignment="1" quotePrefix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30" fillId="33" borderId="26" xfId="0" applyFont="1" applyFill="1" applyBorder="1" applyAlignment="1" applyProtection="1">
      <alignment horizontal="center" vertical="center"/>
      <protection locked="0"/>
    </xf>
    <xf numFmtId="0" fontId="30" fillId="33" borderId="27" xfId="0" applyFont="1" applyFill="1" applyBorder="1" applyAlignment="1" applyProtection="1">
      <alignment horizontal="center" vertical="center"/>
      <protection locked="0"/>
    </xf>
    <xf numFmtId="0" fontId="30" fillId="33" borderId="28" xfId="0" applyFont="1" applyFill="1" applyBorder="1" applyAlignment="1" applyProtection="1">
      <alignment horizontal="center" vertical="center"/>
      <protection locked="0"/>
    </xf>
    <xf numFmtId="0" fontId="30" fillId="33" borderId="26" xfId="0" applyFont="1" applyFill="1" applyBorder="1" applyAlignment="1">
      <alignment horizontal="center" vertical="center" wrapText="1"/>
    </xf>
    <xf numFmtId="0" fontId="30" fillId="33" borderId="27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5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9.421875" style="0" customWidth="1"/>
    <col min="6" max="6" width="9.7109375" style="0" customWidth="1"/>
    <col min="7" max="7" width="7.421875" style="0" customWidth="1"/>
    <col min="8" max="8" width="10.7109375" style="0" customWidth="1"/>
  </cols>
  <sheetData>
    <row r="1" spans="2:8" ht="18.75" customHeight="1">
      <c r="B1" s="2"/>
      <c r="E1" s="160" t="s">
        <v>210</v>
      </c>
      <c r="F1" s="160"/>
      <c r="G1" s="160"/>
      <c r="H1" s="160"/>
    </row>
    <row r="2" spans="4:10" ht="71.25" customHeight="1">
      <c r="D2" s="4"/>
      <c r="E2" s="161" t="s">
        <v>138</v>
      </c>
      <c r="F2" s="161"/>
      <c r="G2" s="161"/>
      <c r="H2" s="161"/>
      <c r="I2" s="5"/>
      <c r="J2" s="5"/>
    </row>
    <row r="3" ht="12.75">
      <c r="B3" s="6"/>
    </row>
    <row r="4" ht="12.75">
      <c r="B4" s="6"/>
    </row>
    <row r="5" spans="2:5" ht="18.75">
      <c r="B5" s="6"/>
      <c r="E5" s="3" t="s">
        <v>123</v>
      </c>
    </row>
    <row r="6" spans="2:5" ht="12.75">
      <c r="B6" s="6"/>
      <c r="E6" t="s">
        <v>137</v>
      </c>
    </row>
    <row r="7" spans="2:5" ht="12.75">
      <c r="B7" s="6"/>
      <c r="E7" t="s">
        <v>137</v>
      </c>
    </row>
    <row r="8" spans="2:5" ht="12.75">
      <c r="B8" s="6"/>
      <c r="E8" t="s">
        <v>137</v>
      </c>
    </row>
    <row r="9" ht="12.75">
      <c r="B9" s="6"/>
    </row>
    <row r="10" spans="2:8" ht="20.25" customHeight="1">
      <c r="B10" s="154" t="s">
        <v>231</v>
      </c>
      <c r="C10" s="154"/>
      <c r="D10" s="154"/>
      <c r="E10" s="154"/>
      <c r="F10" s="154"/>
      <c r="G10" s="154"/>
      <c r="H10" s="154"/>
    </row>
    <row r="11" spans="2:8" ht="20.25" customHeight="1">
      <c r="B11" s="155" t="s">
        <v>232</v>
      </c>
      <c r="C11" s="155"/>
      <c r="D11" s="155"/>
      <c r="E11" s="155"/>
      <c r="F11" s="155"/>
      <c r="G11" s="155"/>
      <c r="H11" s="155"/>
    </row>
    <row r="12" spans="2:8" ht="20.25" customHeight="1" thickBot="1">
      <c r="B12" s="96"/>
      <c r="C12" s="96"/>
      <c r="D12" s="96"/>
      <c r="E12" s="96"/>
      <c r="F12" s="96"/>
      <c r="G12" s="96"/>
      <c r="H12" s="96"/>
    </row>
    <row r="13" spans="2:8" ht="15.75">
      <c r="B13" s="8"/>
      <c r="C13" s="8"/>
      <c r="D13" s="7"/>
      <c r="E13" s="7"/>
      <c r="F13" s="7"/>
      <c r="G13" s="22" t="s">
        <v>124</v>
      </c>
      <c r="H13" s="23"/>
    </row>
    <row r="14" spans="2:8" ht="16.5" thickBot="1">
      <c r="B14" s="20"/>
      <c r="C14" s="2"/>
      <c r="D14" s="2"/>
      <c r="E14" s="2"/>
      <c r="F14" s="8"/>
      <c r="G14" s="26" t="s">
        <v>167</v>
      </c>
      <c r="H14" s="27">
        <v>2022</v>
      </c>
    </row>
    <row r="15" spans="2:8" ht="45" customHeight="1" thickBot="1">
      <c r="B15" s="24" t="s">
        <v>125</v>
      </c>
      <c r="C15" s="162" t="s">
        <v>168</v>
      </c>
      <c r="D15" s="162"/>
      <c r="E15" s="162"/>
      <c r="F15" s="25" t="s">
        <v>217</v>
      </c>
      <c r="G15" s="158">
        <v>39613992</v>
      </c>
      <c r="H15" s="159"/>
    </row>
    <row r="16" spans="2:8" ht="32.25" thickBot="1">
      <c r="B16" s="11" t="s">
        <v>126</v>
      </c>
      <c r="C16" s="157" t="s">
        <v>169</v>
      </c>
      <c r="D16" s="157"/>
      <c r="E16" s="157"/>
      <c r="F16" s="9" t="s">
        <v>127</v>
      </c>
      <c r="G16" s="158">
        <v>150</v>
      </c>
      <c r="H16" s="159"/>
    </row>
    <row r="17" spans="2:8" ht="33" customHeight="1" thickBot="1">
      <c r="B17" s="11" t="s">
        <v>128</v>
      </c>
      <c r="C17" s="162"/>
      <c r="D17" s="162"/>
      <c r="E17" s="162"/>
      <c r="F17" s="9" t="s">
        <v>129</v>
      </c>
      <c r="G17" s="30"/>
      <c r="H17" s="31"/>
    </row>
    <row r="18" spans="2:8" ht="29.25" customHeight="1" thickBot="1">
      <c r="B18" s="11" t="s">
        <v>130</v>
      </c>
      <c r="C18" s="162" t="s">
        <v>170</v>
      </c>
      <c r="D18" s="162"/>
      <c r="E18" s="162"/>
      <c r="F18" s="9" t="s">
        <v>131</v>
      </c>
      <c r="G18" s="158" t="s">
        <v>171</v>
      </c>
      <c r="H18" s="159"/>
    </row>
    <row r="19" spans="2:8" ht="32.25" customHeight="1" thickBot="1">
      <c r="B19" s="11" t="s">
        <v>132</v>
      </c>
      <c r="C19" s="29" t="s">
        <v>172</v>
      </c>
      <c r="D19" s="12"/>
      <c r="E19" s="12"/>
      <c r="F19" s="13"/>
      <c r="G19" s="13"/>
      <c r="H19" s="10"/>
    </row>
    <row r="20" spans="2:8" ht="21.75" customHeight="1" thickBot="1">
      <c r="B20" s="11" t="s">
        <v>133</v>
      </c>
      <c r="C20" s="156" t="s">
        <v>173</v>
      </c>
      <c r="D20" s="156"/>
      <c r="E20" s="12"/>
      <c r="F20" s="13"/>
      <c r="G20" s="13"/>
      <c r="H20" s="10"/>
    </row>
    <row r="21" spans="2:8" ht="21.75" customHeight="1" thickBot="1">
      <c r="B21" s="11" t="s">
        <v>134</v>
      </c>
      <c r="C21" s="53">
        <v>176</v>
      </c>
      <c r="D21" s="14"/>
      <c r="E21" s="14"/>
      <c r="F21" s="12"/>
      <c r="G21" s="13"/>
      <c r="H21" s="10"/>
    </row>
    <row r="22" spans="2:8" ht="21.75" customHeight="1" thickBot="1">
      <c r="B22" s="11" t="s">
        <v>135</v>
      </c>
      <c r="C22" s="28" t="s">
        <v>174</v>
      </c>
      <c r="D22" s="13"/>
      <c r="E22" s="13"/>
      <c r="F22" s="28"/>
      <c r="G22" s="13"/>
      <c r="H22" s="10"/>
    </row>
    <row r="23" spans="2:8" ht="21.75" customHeight="1" thickBot="1">
      <c r="B23" s="11" t="s">
        <v>136</v>
      </c>
      <c r="C23" s="32" t="s">
        <v>175</v>
      </c>
      <c r="D23" s="15"/>
      <c r="E23" s="15"/>
      <c r="F23" s="15"/>
      <c r="G23" s="15"/>
      <c r="H23" s="16"/>
    </row>
    <row r="24" spans="2:8" ht="32.25" thickBot="1">
      <c r="B24" s="33" t="s">
        <v>177</v>
      </c>
      <c r="C24" s="28" t="s">
        <v>193</v>
      </c>
      <c r="D24" s="13"/>
      <c r="E24" s="13"/>
      <c r="F24" s="13"/>
      <c r="G24" s="13"/>
      <c r="H24" s="10"/>
    </row>
    <row r="25" spans="2:8" ht="47.25" customHeight="1">
      <c r="B25" s="21"/>
      <c r="E25" s="19"/>
      <c r="F25" s="2"/>
      <c r="G25" s="2"/>
      <c r="H25" s="2"/>
    </row>
    <row r="26" spans="2:8" ht="15.75">
      <c r="B26" s="2"/>
      <c r="C26" s="2"/>
      <c r="D26" s="2"/>
      <c r="E26" s="2"/>
      <c r="F26" s="8"/>
      <c r="G26" s="2"/>
      <c r="H26" s="2"/>
    </row>
    <row r="27" spans="2:8" ht="12.75">
      <c r="B27" s="17"/>
      <c r="C27" s="17"/>
      <c r="D27" s="17"/>
      <c r="E27" s="17"/>
      <c r="F27" s="17"/>
      <c r="G27" s="17"/>
      <c r="H27" s="17"/>
    </row>
    <row r="28" ht="16.5">
      <c r="B28" s="18"/>
    </row>
    <row r="29" ht="15.75">
      <c r="B29" s="1"/>
    </row>
    <row r="30" ht="15.75">
      <c r="B30" s="1"/>
    </row>
    <row r="31" ht="15.75">
      <c r="B31" s="1"/>
    </row>
    <row r="32" ht="15.75">
      <c r="B32" s="1"/>
    </row>
    <row r="33" ht="15.75">
      <c r="B33" s="1"/>
    </row>
    <row r="34" ht="15.75">
      <c r="B34" s="1"/>
    </row>
    <row r="35" ht="15.75">
      <c r="B35" s="1"/>
    </row>
  </sheetData>
  <sheetProtection/>
  <mergeCells count="12">
    <mergeCell ref="G18:H18"/>
    <mergeCell ref="C18:E18"/>
    <mergeCell ref="B10:H10"/>
    <mergeCell ref="B11:H11"/>
    <mergeCell ref="C20:D20"/>
    <mergeCell ref="C16:E16"/>
    <mergeCell ref="G16:H16"/>
    <mergeCell ref="E1:H1"/>
    <mergeCell ref="E2:H2"/>
    <mergeCell ref="C15:E15"/>
    <mergeCell ref="G15:H15"/>
    <mergeCell ref="C17:E17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5"/>
  <sheetViews>
    <sheetView zoomScale="120" zoomScaleNormal="120" zoomScalePageLayoutView="0" workbookViewId="0" topLeftCell="A1">
      <selection activeCell="A4" sqref="A4:G4"/>
    </sheetView>
  </sheetViews>
  <sheetFormatPr defaultColWidth="9.140625" defaultRowHeight="12.75"/>
  <cols>
    <col min="1" max="1" width="32.8515625" style="54" customWidth="1"/>
    <col min="2" max="2" width="4.7109375" style="54" customWidth="1"/>
    <col min="3" max="3" width="7.7109375" style="54" customWidth="1"/>
    <col min="4" max="4" width="7.28125" style="54" customWidth="1"/>
    <col min="5" max="5" width="6.7109375" style="54" customWidth="1"/>
    <col min="6" max="6" width="5.8515625" style="54" customWidth="1"/>
    <col min="7" max="7" width="8.7109375" style="54" customWidth="1"/>
    <col min="8" max="10" width="9.7109375" style="54" bestFit="1" customWidth="1"/>
    <col min="11" max="16384" width="9.140625" style="54" customWidth="1"/>
  </cols>
  <sheetData>
    <row r="1" spans="1:7" s="34" customFormat="1" ht="18" customHeight="1">
      <c r="A1" s="171" t="s">
        <v>231</v>
      </c>
      <c r="B1" s="171"/>
      <c r="C1" s="171"/>
      <c r="D1" s="171"/>
      <c r="E1" s="171"/>
      <c r="F1" s="171"/>
      <c r="G1" s="171"/>
    </row>
    <row r="2" spans="1:7" s="34" customFormat="1" ht="18" customHeight="1">
      <c r="A2" s="171" t="s">
        <v>232</v>
      </c>
      <c r="B2" s="171"/>
      <c r="C2" s="171"/>
      <c r="D2" s="171"/>
      <c r="E2" s="171"/>
      <c r="F2" s="171"/>
      <c r="G2" s="171"/>
    </row>
    <row r="3" s="34" customFormat="1" ht="12.75">
      <c r="G3" s="95" t="s">
        <v>122</v>
      </c>
    </row>
    <row r="4" spans="1:7" s="34" customFormat="1" ht="12.75">
      <c r="A4" s="172" t="s">
        <v>0</v>
      </c>
      <c r="B4" s="172"/>
      <c r="C4" s="172"/>
      <c r="D4" s="172"/>
      <c r="E4" s="172"/>
      <c r="F4" s="172"/>
      <c r="G4" s="172"/>
    </row>
    <row r="5" spans="1:7" ht="1.5" customHeight="1">
      <c r="A5" s="38"/>
      <c r="B5" s="39"/>
      <c r="C5" s="38"/>
      <c r="D5" s="39"/>
      <c r="E5" s="39"/>
      <c r="F5" s="38"/>
      <c r="G5" s="38"/>
    </row>
    <row r="6" spans="1:7" s="47" customFormat="1" ht="11.25" customHeight="1">
      <c r="A6" s="165" t="s">
        <v>1</v>
      </c>
      <c r="B6" s="163" t="s">
        <v>2</v>
      </c>
      <c r="C6" s="163" t="s">
        <v>208</v>
      </c>
      <c r="D6" s="163" t="s">
        <v>234</v>
      </c>
      <c r="E6" s="163" t="s">
        <v>220</v>
      </c>
      <c r="F6" s="163" t="s">
        <v>221</v>
      </c>
      <c r="G6" s="170" t="s">
        <v>222</v>
      </c>
    </row>
    <row r="7" spans="1:7" s="47" customFormat="1" ht="50.25" customHeight="1">
      <c r="A7" s="166"/>
      <c r="B7" s="164"/>
      <c r="C7" s="164"/>
      <c r="D7" s="164"/>
      <c r="E7" s="164"/>
      <c r="F7" s="167"/>
      <c r="G7" s="167"/>
    </row>
    <row r="8" spans="1:7" s="47" customFormat="1" ht="11.25">
      <c r="A8" s="101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  <c r="G8" s="101">
        <v>7</v>
      </c>
    </row>
    <row r="9" spans="1:7" s="47" customFormat="1" ht="12.75" customHeight="1">
      <c r="A9" s="98" t="s">
        <v>3</v>
      </c>
      <c r="B9" s="98"/>
      <c r="C9" s="98"/>
      <c r="D9" s="98"/>
      <c r="E9" s="98"/>
      <c r="F9" s="98"/>
      <c r="G9" s="98"/>
    </row>
    <row r="10" spans="1:7" s="47" customFormat="1" ht="24" customHeight="1">
      <c r="A10" s="57" t="s">
        <v>4</v>
      </c>
      <c r="B10" s="58">
        <v>1000</v>
      </c>
      <c r="C10" s="59"/>
      <c r="D10" s="59"/>
      <c r="E10" s="59"/>
      <c r="F10" s="59"/>
      <c r="G10" s="59"/>
    </row>
    <row r="11" spans="1:7" s="47" customFormat="1" ht="19.5" customHeight="1">
      <c r="A11" s="57" t="s">
        <v>5</v>
      </c>
      <c r="B11" s="58">
        <v>1010</v>
      </c>
      <c r="C11" s="59"/>
      <c r="D11" s="59"/>
      <c r="E11" s="59"/>
      <c r="F11" s="59"/>
      <c r="G11" s="59"/>
    </row>
    <row r="12" spans="1:7" s="47" customFormat="1" ht="15" customHeight="1">
      <c r="A12" s="57" t="s">
        <v>6</v>
      </c>
      <c r="B12" s="102">
        <v>1011</v>
      </c>
      <c r="C12" s="59"/>
      <c r="D12" s="59"/>
      <c r="E12" s="59"/>
      <c r="F12" s="59"/>
      <c r="G12" s="59"/>
    </row>
    <row r="13" spans="1:7" s="47" customFormat="1" ht="11.25">
      <c r="A13" s="57" t="s">
        <v>7</v>
      </c>
      <c r="B13" s="102">
        <v>1012</v>
      </c>
      <c r="C13" s="59"/>
      <c r="D13" s="59"/>
      <c r="E13" s="59"/>
      <c r="F13" s="59"/>
      <c r="G13" s="59"/>
    </row>
    <row r="14" spans="1:7" s="47" customFormat="1" ht="11.25">
      <c r="A14" s="57" t="s">
        <v>8</v>
      </c>
      <c r="B14" s="102">
        <v>1013</v>
      </c>
      <c r="C14" s="59"/>
      <c r="D14" s="59"/>
      <c r="E14" s="59"/>
      <c r="F14" s="59"/>
      <c r="G14" s="59"/>
    </row>
    <row r="15" spans="1:7" s="47" customFormat="1" ht="15" customHeight="1">
      <c r="A15" s="57" t="s">
        <v>9</v>
      </c>
      <c r="B15" s="102">
        <v>1014</v>
      </c>
      <c r="C15" s="59"/>
      <c r="D15" s="59"/>
      <c r="E15" s="59"/>
      <c r="F15" s="59"/>
      <c r="G15" s="59"/>
    </row>
    <row r="16" spans="1:7" s="47" customFormat="1" ht="11.25">
      <c r="A16" s="57" t="s">
        <v>10</v>
      </c>
      <c r="B16" s="102">
        <v>1015</v>
      </c>
      <c r="C16" s="59"/>
      <c r="D16" s="59"/>
      <c r="E16" s="59"/>
      <c r="F16" s="59"/>
      <c r="G16" s="59"/>
    </row>
    <row r="17" spans="1:7" s="47" customFormat="1" ht="33" customHeight="1">
      <c r="A17" s="57" t="s">
        <v>11</v>
      </c>
      <c r="B17" s="102">
        <v>1016</v>
      </c>
      <c r="C17" s="59"/>
      <c r="D17" s="59"/>
      <c r="E17" s="59"/>
      <c r="F17" s="59"/>
      <c r="G17" s="59"/>
    </row>
    <row r="18" spans="1:7" s="47" customFormat="1" ht="16.5" customHeight="1">
      <c r="A18" s="57" t="s">
        <v>12</v>
      </c>
      <c r="B18" s="102">
        <v>1017</v>
      </c>
      <c r="C18" s="59"/>
      <c r="D18" s="59"/>
      <c r="E18" s="59"/>
      <c r="F18" s="59"/>
      <c r="G18" s="59"/>
    </row>
    <row r="19" spans="1:7" s="47" customFormat="1" ht="11.25">
      <c r="A19" s="57" t="s">
        <v>13</v>
      </c>
      <c r="B19" s="102">
        <v>1018</v>
      </c>
      <c r="C19" s="59"/>
      <c r="D19" s="59"/>
      <c r="E19" s="59"/>
      <c r="F19" s="59"/>
      <c r="G19" s="59"/>
    </row>
    <row r="20" spans="1:7" s="47" customFormat="1" ht="11.25">
      <c r="A20" s="98" t="s">
        <v>14</v>
      </c>
      <c r="B20" s="60">
        <v>1020</v>
      </c>
      <c r="C20" s="61"/>
      <c r="D20" s="61"/>
      <c r="E20" s="61"/>
      <c r="F20" s="61"/>
      <c r="G20" s="61"/>
    </row>
    <row r="21" spans="1:9" s="47" customFormat="1" ht="15.75" customHeight="1">
      <c r="A21" s="57" t="s">
        <v>15</v>
      </c>
      <c r="B21" s="58">
        <v>1030</v>
      </c>
      <c r="C21" s="59">
        <f>C22+C23+C24+C25+C26+C27+C28+C29+C30+C31+C32+C33+C34+C35+C36+C37+C38+C39+C40+C41+C42+C43</f>
        <v>4990</v>
      </c>
      <c r="D21" s="59">
        <f>D22+D23+D24+D25+D26+D27+D28+D29+D30+D31+D32+D33+D34+D35+D36+D37+D38+D39+D40+D41+D42+D43</f>
        <v>5382</v>
      </c>
      <c r="E21" s="59">
        <f>E22+E23+E24+E25+E26+E27+E28+E29+E30+E31+E32+E33+E34+E35+E36+E37+E38+E39+E40+E41+E42+E43</f>
        <v>5365</v>
      </c>
      <c r="F21" s="59">
        <f>F22+F23+F24+F25+F26+F27+F28+F29+F30+F31+F32+F33+F34+F35+F36+F37+F38+F39+F40+F41+F42+F43</f>
        <v>-23</v>
      </c>
      <c r="G21" s="59">
        <f>G22+G23+G24+G25+G26+G27+G28+G29+G30+G31+G32+G33+G34+G35+G36+G37+G38+G39+G40+G41+G42+G43</f>
        <v>1810.5985131999064</v>
      </c>
      <c r="H21" s="81"/>
      <c r="I21" s="81"/>
    </row>
    <row r="22" spans="1:10" s="47" customFormat="1" ht="20.25" customHeight="1">
      <c r="A22" s="57" t="s">
        <v>16</v>
      </c>
      <c r="B22" s="58">
        <v>1031</v>
      </c>
      <c r="C22" s="59">
        <v>20</v>
      </c>
      <c r="D22" s="59">
        <v>10</v>
      </c>
      <c r="E22" s="59">
        <v>7</v>
      </c>
      <c r="F22" s="59">
        <f>E22-D22</f>
        <v>-3</v>
      </c>
      <c r="G22" s="59">
        <f>E22/D22*100</f>
        <v>70</v>
      </c>
      <c r="H22" s="81"/>
      <c r="J22" s="82"/>
    </row>
    <row r="23" spans="1:8" s="47" customFormat="1" ht="11.25">
      <c r="A23" s="57" t="s">
        <v>17</v>
      </c>
      <c r="B23" s="58">
        <v>1032</v>
      </c>
      <c r="C23" s="59"/>
      <c r="D23" s="59"/>
      <c r="E23" s="59"/>
      <c r="F23" s="59"/>
      <c r="G23" s="59"/>
      <c r="H23" s="81"/>
    </row>
    <row r="24" spans="1:8" s="47" customFormat="1" ht="11.25">
      <c r="A24" s="57" t="s">
        <v>18</v>
      </c>
      <c r="B24" s="58">
        <v>1033</v>
      </c>
      <c r="C24" s="59"/>
      <c r="D24" s="59"/>
      <c r="E24" s="59"/>
      <c r="F24" s="59"/>
      <c r="G24" s="59"/>
      <c r="H24" s="81"/>
    </row>
    <row r="25" spans="1:8" s="47" customFormat="1" ht="11.25">
      <c r="A25" s="57" t="s">
        <v>19</v>
      </c>
      <c r="B25" s="58">
        <v>1034</v>
      </c>
      <c r="C25" s="59"/>
      <c r="D25" s="59"/>
      <c r="E25" s="59"/>
      <c r="F25" s="59"/>
      <c r="G25" s="59"/>
      <c r="H25" s="81"/>
    </row>
    <row r="26" spans="1:8" s="47" customFormat="1" ht="11.25">
      <c r="A26" s="57" t="s">
        <v>20</v>
      </c>
      <c r="B26" s="58">
        <v>1035</v>
      </c>
      <c r="C26" s="59"/>
      <c r="D26" s="59"/>
      <c r="E26" s="59"/>
      <c r="F26" s="59"/>
      <c r="G26" s="59"/>
      <c r="H26" s="81"/>
    </row>
    <row r="27" spans="1:8" s="47" customFormat="1" ht="12.75" customHeight="1">
      <c r="A27" s="57" t="s">
        <v>21</v>
      </c>
      <c r="B27" s="58">
        <v>1036</v>
      </c>
      <c r="C27" s="62">
        <v>1</v>
      </c>
      <c r="D27" s="62">
        <v>5</v>
      </c>
      <c r="E27" s="62">
        <v>2</v>
      </c>
      <c r="F27" s="62">
        <f>E27-D27</f>
        <v>-3</v>
      </c>
      <c r="G27" s="62">
        <f>E27/D27*100</f>
        <v>40</v>
      </c>
      <c r="H27" s="81"/>
    </row>
    <row r="28" spans="1:8" s="47" customFormat="1" ht="21">
      <c r="A28" s="57" t="s">
        <v>198</v>
      </c>
      <c r="B28" s="58">
        <v>1037</v>
      </c>
      <c r="C28" s="62">
        <v>10</v>
      </c>
      <c r="D28" s="62">
        <v>10</v>
      </c>
      <c r="E28" s="62">
        <f>4+9</f>
        <v>13</v>
      </c>
      <c r="F28" s="62">
        <f>E28-D28</f>
        <v>3</v>
      </c>
      <c r="G28" s="62">
        <f>E28/D28*100</f>
        <v>130</v>
      </c>
      <c r="H28" s="81"/>
    </row>
    <row r="29" spans="1:14" s="47" customFormat="1" ht="11.25">
      <c r="A29" s="57" t="s">
        <v>22</v>
      </c>
      <c r="B29" s="58">
        <v>1038</v>
      </c>
      <c r="C29" s="59">
        <v>3899</v>
      </c>
      <c r="D29" s="59">
        <v>4199</v>
      </c>
      <c r="E29" s="59">
        <v>4204</v>
      </c>
      <c r="F29" s="59">
        <f>E29-D29</f>
        <v>5</v>
      </c>
      <c r="G29" s="59">
        <f>E29/D29*100</f>
        <v>100.11907597046917</v>
      </c>
      <c r="H29" s="81"/>
      <c r="I29" s="81"/>
      <c r="J29" s="81"/>
      <c r="K29" s="81"/>
      <c r="N29" s="81"/>
    </row>
    <row r="30" spans="1:12" s="47" customFormat="1" ht="16.5" customHeight="1">
      <c r="A30" s="57" t="s">
        <v>23</v>
      </c>
      <c r="B30" s="58">
        <v>1039</v>
      </c>
      <c r="C30" s="59">
        <v>858</v>
      </c>
      <c r="D30" s="59">
        <v>924</v>
      </c>
      <c r="E30" s="59">
        <v>920</v>
      </c>
      <c r="F30" s="59">
        <f>E30-D30</f>
        <v>-4</v>
      </c>
      <c r="G30" s="107">
        <f>E30/D30*100</f>
        <v>99.56709956709958</v>
      </c>
      <c r="H30" s="81"/>
      <c r="I30" s="81"/>
      <c r="J30" s="81"/>
      <c r="K30" s="81"/>
      <c r="L30" s="81"/>
    </row>
    <row r="31" spans="1:8" s="47" customFormat="1" ht="26.25" customHeight="1">
      <c r="A31" s="57" t="s">
        <v>24</v>
      </c>
      <c r="B31" s="58">
        <v>1040</v>
      </c>
      <c r="C31" s="59">
        <v>25</v>
      </c>
      <c r="D31" s="59">
        <v>25</v>
      </c>
      <c r="E31" s="59">
        <v>23</v>
      </c>
      <c r="F31" s="59">
        <f>E31-D31</f>
        <v>-2</v>
      </c>
      <c r="G31" s="107">
        <f>E31/D31*100</f>
        <v>92</v>
      </c>
      <c r="H31" s="81"/>
    </row>
    <row r="32" spans="1:11" s="47" customFormat="1" ht="34.5" customHeight="1">
      <c r="A32" s="57" t="s">
        <v>25</v>
      </c>
      <c r="B32" s="58">
        <v>1041</v>
      </c>
      <c r="C32" s="59"/>
      <c r="D32" s="59"/>
      <c r="E32" s="59"/>
      <c r="F32" s="59"/>
      <c r="G32" s="59"/>
      <c r="H32" s="81"/>
      <c r="K32" s="81"/>
    </row>
    <row r="33" spans="1:8" s="47" customFormat="1" ht="21">
      <c r="A33" s="57" t="s">
        <v>26</v>
      </c>
      <c r="B33" s="58">
        <v>1042</v>
      </c>
      <c r="C33" s="59"/>
      <c r="D33" s="59"/>
      <c r="E33" s="59"/>
      <c r="F33" s="59"/>
      <c r="G33" s="59"/>
      <c r="H33" s="81"/>
    </row>
    <row r="34" spans="1:8" s="47" customFormat="1" ht="21">
      <c r="A34" s="57" t="s">
        <v>27</v>
      </c>
      <c r="B34" s="58">
        <v>1043</v>
      </c>
      <c r="C34" s="59"/>
      <c r="D34" s="59"/>
      <c r="E34" s="59"/>
      <c r="F34" s="59"/>
      <c r="G34" s="59"/>
      <c r="H34" s="81"/>
    </row>
    <row r="35" spans="1:8" s="47" customFormat="1" ht="11.25">
      <c r="A35" s="57" t="s">
        <v>28</v>
      </c>
      <c r="B35" s="58">
        <v>1044</v>
      </c>
      <c r="C35" s="59"/>
      <c r="D35" s="59"/>
      <c r="E35" s="59"/>
      <c r="F35" s="59"/>
      <c r="G35" s="59"/>
      <c r="H35" s="81"/>
    </row>
    <row r="36" spans="1:8" s="47" customFormat="1" ht="42">
      <c r="A36" s="57" t="s">
        <v>229</v>
      </c>
      <c r="B36" s="58">
        <v>1045</v>
      </c>
      <c r="C36" s="59">
        <v>1</v>
      </c>
      <c r="D36" s="59">
        <v>36</v>
      </c>
      <c r="E36" s="59">
        <f>11+30-8</f>
        <v>33</v>
      </c>
      <c r="F36" s="59">
        <f>E36-D36</f>
        <v>-3</v>
      </c>
      <c r="G36" s="107">
        <f>E36/D36*100</f>
        <v>91.66666666666666</v>
      </c>
      <c r="H36" s="81"/>
    </row>
    <row r="37" spans="1:8" s="47" customFormat="1" ht="11.25">
      <c r="A37" s="57" t="s">
        <v>29</v>
      </c>
      <c r="B37" s="58">
        <v>1046</v>
      </c>
      <c r="C37" s="59"/>
      <c r="D37" s="59"/>
      <c r="E37" s="59"/>
      <c r="F37" s="59"/>
      <c r="G37" s="59"/>
      <c r="H37" s="81"/>
    </row>
    <row r="38" spans="1:8" s="47" customFormat="1" ht="11.25">
      <c r="A38" s="57" t="s">
        <v>197</v>
      </c>
      <c r="B38" s="58">
        <v>1047</v>
      </c>
      <c r="C38" s="59"/>
      <c r="D38" s="59">
        <v>2</v>
      </c>
      <c r="E38" s="59">
        <v>4</v>
      </c>
      <c r="F38" s="59">
        <f>E38-D38</f>
        <v>2</v>
      </c>
      <c r="G38" s="107">
        <f>E38/D38*100</f>
        <v>200</v>
      </c>
      <c r="H38" s="81"/>
    </row>
    <row r="39" spans="1:8" s="47" customFormat="1" ht="21">
      <c r="A39" s="57" t="s">
        <v>30</v>
      </c>
      <c r="B39" s="58">
        <v>1048</v>
      </c>
      <c r="C39" s="59"/>
      <c r="D39" s="59"/>
      <c r="E39" s="59"/>
      <c r="F39" s="59"/>
      <c r="G39" s="59"/>
      <c r="H39" s="81"/>
    </row>
    <row r="40" spans="1:8" s="47" customFormat="1" ht="21">
      <c r="A40" s="57" t="s">
        <v>31</v>
      </c>
      <c r="B40" s="58">
        <v>1049</v>
      </c>
      <c r="C40" s="59">
        <v>3</v>
      </c>
      <c r="D40" s="59">
        <v>6</v>
      </c>
      <c r="E40" s="59">
        <v>2</v>
      </c>
      <c r="F40" s="59">
        <f>E40-D40</f>
        <v>-4</v>
      </c>
      <c r="G40" s="107">
        <f>E40/D40*100</f>
        <v>33.33333333333333</v>
      </c>
      <c r="H40" s="81"/>
    </row>
    <row r="41" spans="1:9" s="47" customFormat="1" ht="36.75" customHeight="1">
      <c r="A41" s="57" t="s">
        <v>32</v>
      </c>
      <c r="B41" s="58">
        <v>1050</v>
      </c>
      <c r="C41" s="59"/>
      <c r="D41" s="59"/>
      <c r="E41" s="59"/>
      <c r="F41" s="59"/>
      <c r="G41" s="59"/>
      <c r="H41" s="81"/>
      <c r="I41" s="81"/>
    </row>
    <row r="42" spans="1:8" s="47" customFormat="1" ht="11.25">
      <c r="A42" s="57" t="s">
        <v>33</v>
      </c>
      <c r="B42" s="101" t="s">
        <v>34</v>
      </c>
      <c r="C42" s="59"/>
      <c r="D42" s="59"/>
      <c r="E42" s="59"/>
      <c r="F42" s="59"/>
      <c r="G42" s="59"/>
      <c r="H42" s="81"/>
    </row>
    <row r="43" spans="1:8" s="47" customFormat="1" ht="11.25" customHeight="1">
      <c r="A43" s="57" t="s">
        <v>188</v>
      </c>
      <c r="B43" s="58">
        <v>1051</v>
      </c>
      <c r="C43" s="61">
        <f>C45++C46+C47+C48+C49+C50+C51+C52+C53+C54+C55+C56</f>
        <v>173</v>
      </c>
      <c r="D43" s="61">
        <f>D45+D46+D47+D48+D49+D50+D51+D52+D53+D54+D55+D56</f>
        <v>165</v>
      </c>
      <c r="E43" s="61">
        <f>E45+E46+E47+E49+E50+E51+E52+E53+E54+E55+E57+E56</f>
        <v>157</v>
      </c>
      <c r="F43" s="61">
        <f>F45+F46+F47+F48+F49+F50+F51+F52+F53+F54+F55</f>
        <v>-14</v>
      </c>
      <c r="G43" s="61">
        <f>G45+G46+G47+G48+G49+G50+G51+G52+G53+G54+G55+G56</f>
        <v>953.9123376623377</v>
      </c>
      <c r="H43" s="81"/>
    </row>
    <row r="44" spans="1:8" s="47" customFormat="1" ht="11.25" customHeight="1">
      <c r="A44" s="63"/>
      <c r="B44" s="58"/>
      <c r="C44" s="59"/>
      <c r="D44" s="59"/>
      <c r="E44" s="59"/>
      <c r="F44" s="59"/>
      <c r="G44" s="59"/>
      <c r="H44" s="81"/>
    </row>
    <row r="45" spans="1:8" s="47" customFormat="1" ht="9.75" customHeight="1">
      <c r="A45" s="64" t="s">
        <v>158</v>
      </c>
      <c r="B45" s="58"/>
      <c r="C45" s="59">
        <v>20</v>
      </c>
      <c r="D45" s="59">
        <v>12</v>
      </c>
      <c r="E45" s="59">
        <v>12</v>
      </c>
      <c r="F45" s="59">
        <f>E45-D45</f>
        <v>0</v>
      </c>
      <c r="G45" s="107">
        <f>E45/D45*100</f>
        <v>100</v>
      </c>
      <c r="H45" s="81"/>
    </row>
    <row r="46" spans="1:8" s="47" customFormat="1" ht="23.25" customHeight="1">
      <c r="A46" s="65" t="s">
        <v>225</v>
      </c>
      <c r="B46" s="58"/>
      <c r="C46" s="59">
        <v>12</v>
      </c>
      <c r="D46" s="59">
        <f>6+5</f>
        <v>11</v>
      </c>
      <c r="E46" s="59">
        <v>12</v>
      </c>
      <c r="F46" s="59">
        <f>E46-D46</f>
        <v>1</v>
      </c>
      <c r="G46" s="107">
        <f>E46/D46*100</f>
        <v>109.09090909090908</v>
      </c>
      <c r="H46" s="81"/>
    </row>
    <row r="47" spans="1:8" s="47" customFormat="1" ht="12.75" customHeight="1">
      <c r="A47" s="149" t="s">
        <v>159</v>
      </c>
      <c r="B47" s="58"/>
      <c r="C47" s="59">
        <v>1</v>
      </c>
      <c r="D47" s="59">
        <v>1</v>
      </c>
      <c r="E47" s="59">
        <v>1</v>
      </c>
      <c r="F47" s="107">
        <f>E47-D47</f>
        <v>0</v>
      </c>
      <c r="G47" s="107">
        <f>E47/D47*100</f>
        <v>100</v>
      </c>
      <c r="H47" s="81"/>
    </row>
    <row r="48" spans="1:8" s="47" customFormat="1" ht="15" customHeight="1">
      <c r="A48" s="150" t="s">
        <v>160</v>
      </c>
      <c r="B48" s="58"/>
      <c r="C48" s="59">
        <v>4</v>
      </c>
      <c r="D48" s="59">
        <v>4</v>
      </c>
      <c r="E48" s="59">
        <v>0</v>
      </c>
      <c r="F48" s="59"/>
      <c r="G48" s="59">
        <v>0</v>
      </c>
      <c r="H48" s="81"/>
    </row>
    <row r="49" spans="1:8" s="47" customFormat="1" ht="11.25" customHeight="1">
      <c r="A49" s="150" t="s">
        <v>227</v>
      </c>
      <c r="B49" s="58"/>
      <c r="C49" s="59"/>
      <c r="D49" s="107"/>
      <c r="E49" s="59">
        <v>3</v>
      </c>
      <c r="F49" s="59">
        <f>E49-D49</f>
        <v>3</v>
      </c>
      <c r="G49" s="59"/>
      <c r="H49" s="81"/>
    </row>
    <row r="50" spans="1:8" s="47" customFormat="1" ht="22.5" customHeight="1">
      <c r="A50" s="149" t="s">
        <v>161</v>
      </c>
      <c r="B50" s="58"/>
      <c r="C50" s="59">
        <v>7</v>
      </c>
      <c r="D50" s="59">
        <v>7</v>
      </c>
      <c r="E50" s="59">
        <v>8</v>
      </c>
      <c r="F50" s="59">
        <f aca="true" t="shared" si="0" ref="F50:F55">E50-D50</f>
        <v>1</v>
      </c>
      <c r="G50" s="107">
        <f aca="true" t="shared" si="1" ref="G50:G55">E50/D50*100</f>
        <v>114.28571428571428</v>
      </c>
      <c r="H50" s="81"/>
    </row>
    <row r="51" spans="1:8" s="47" customFormat="1" ht="11.25" customHeight="1">
      <c r="A51" s="149" t="s">
        <v>162</v>
      </c>
      <c r="B51" s="58"/>
      <c r="C51" s="59">
        <v>6</v>
      </c>
      <c r="D51" s="59">
        <v>4</v>
      </c>
      <c r="E51" s="59">
        <v>3</v>
      </c>
      <c r="F51" s="59">
        <f t="shared" si="0"/>
        <v>-1</v>
      </c>
      <c r="G51" s="107">
        <f t="shared" si="1"/>
        <v>75</v>
      </c>
      <c r="H51" s="81"/>
    </row>
    <row r="52" spans="1:8" s="47" customFormat="1" ht="14.25" customHeight="1">
      <c r="A52" s="150" t="s">
        <v>163</v>
      </c>
      <c r="B52" s="58"/>
      <c r="C52" s="59">
        <v>14</v>
      </c>
      <c r="D52" s="59">
        <v>16</v>
      </c>
      <c r="E52" s="59">
        <v>12</v>
      </c>
      <c r="F52" s="59">
        <f t="shared" si="0"/>
        <v>-4</v>
      </c>
      <c r="G52" s="107">
        <f t="shared" si="1"/>
        <v>75</v>
      </c>
      <c r="H52" s="81"/>
    </row>
    <row r="53" spans="1:8" s="47" customFormat="1" ht="11.25" customHeight="1">
      <c r="A53" s="150" t="s">
        <v>164</v>
      </c>
      <c r="B53" s="58"/>
      <c r="C53" s="59">
        <v>16</v>
      </c>
      <c r="D53" s="59">
        <v>16</v>
      </c>
      <c r="E53" s="59">
        <v>25</v>
      </c>
      <c r="F53" s="59">
        <f t="shared" si="0"/>
        <v>9</v>
      </c>
      <c r="G53" s="107">
        <f t="shared" si="1"/>
        <v>156.25</v>
      </c>
      <c r="H53" s="81"/>
    </row>
    <row r="54" spans="1:8" s="47" customFormat="1" ht="11.25">
      <c r="A54" s="150" t="s">
        <v>226</v>
      </c>
      <c r="B54" s="58"/>
      <c r="C54" s="59">
        <v>69</v>
      </c>
      <c r="D54" s="59">
        <f>48+32</f>
        <v>80</v>
      </c>
      <c r="E54" s="59">
        <f>40+8</f>
        <v>48</v>
      </c>
      <c r="F54" s="59">
        <f t="shared" si="0"/>
        <v>-32</v>
      </c>
      <c r="G54" s="107">
        <f t="shared" si="1"/>
        <v>60</v>
      </c>
      <c r="H54" s="81"/>
    </row>
    <row r="55" spans="1:8" s="47" customFormat="1" ht="15.75" customHeight="1">
      <c r="A55" s="150" t="s">
        <v>165</v>
      </c>
      <c r="B55" s="58"/>
      <c r="C55" s="59">
        <v>14</v>
      </c>
      <c r="D55" s="59">
        <v>14</v>
      </c>
      <c r="E55" s="59">
        <v>23</v>
      </c>
      <c r="F55" s="59">
        <f t="shared" si="0"/>
        <v>9</v>
      </c>
      <c r="G55" s="59">
        <f t="shared" si="1"/>
        <v>164.28571428571428</v>
      </c>
      <c r="H55" s="81"/>
    </row>
    <row r="56" spans="1:8" s="47" customFormat="1" ht="12.75" customHeight="1">
      <c r="A56" s="150" t="s">
        <v>195</v>
      </c>
      <c r="B56" s="58"/>
      <c r="C56" s="59">
        <v>10</v>
      </c>
      <c r="D56" s="59"/>
      <c r="E56" s="59">
        <v>5</v>
      </c>
      <c r="F56" s="59">
        <f>E56-D56</f>
        <v>5</v>
      </c>
      <c r="G56" s="59"/>
      <c r="H56" s="81"/>
    </row>
    <row r="57" spans="1:8" s="47" customFormat="1" ht="12.75" customHeight="1">
      <c r="A57" s="151" t="s">
        <v>228</v>
      </c>
      <c r="B57" s="58"/>
      <c r="C57" s="59"/>
      <c r="D57" s="59"/>
      <c r="E57" s="59">
        <v>5</v>
      </c>
      <c r="F57" s="59">
        <f>E57-D57</f>
        <v>5</v>
      </c>
      <c r="G57" s="59"/>
      <c r="H57" s="81"/>
    </row>
    <row r="58" spans="1:8" s="47" customFormat="1" ht="12.75" customHeight="1">
      <c r="A58" s="66"/>
      <c r="B58" s="58"/>
      <c r="C58" s="59"/>
      <c r="D58" s="59"/>
      <c r="E58" s="59"/>
      <c r="F58" s="59"/>
      <c r="G58" s="59"/>
      <c r="H58" s="81"/>
    </row>
    <row r="59" spans="1:8" s="47" customFormat="1" ht="13.5" customHeight="1">
      <c r="A59" s="57" t="s">
        <v>35</v>
      </c>
      <c r="B59" s="58">
        <v>1060</v>
      </c>
      <c r="C59" s="59"/>
      <c r="D59" s="59"/>
      <c r="E59" s="59"/>
      <c r="F59" s="59"/>
      <c r="G59" s="59"/>
      <c r="H59" s="81"/>
    </row>
    <row r="60" spans="1:8" s="47" customFormat="1" ht="13.5" customHeight="1">
      <c r="A60" s="57" t="s">
        <v>36</v>
      </c>
      <c r="B60" s="58">
        <v>1061</v>
      </c>
      <c r="C60" s="59"/>
      <c r="D60" s="59"/>
      <c r="E60" s="59"/>
      <c r="F60" s="59"/>
      <c r="G60" s="59"/>
      <c r="H60" s="81"/>
    </row>
    <row r="61" spans="1:9" s="47" customFormat="1" ht="11.25">
      <c r="A61" s="57" t="s">
        <v>37</v>
      </c>
      <c r="B61" s="58">
        <v>1062</v>
      </c>
      <c r="C61" s="59"/>
      <c r="D61" s="59"/>
      <c r="E61" s="59"/>
      <c r="F61" s="59"/>
      <c r="G61" s="59"/>
      <c r="H61" s="81"/>
      <c r="I61" s="81"/>
    </row>
    <row r="62" spans="1:8" s="47" customFormat="1" ht="12.75" customHeight="1">
      <c r="A62" s="57" t="s">
        <v>22</v>
      </c>
      <c r="B62" s="58">
        <v>1063</v>
      </c>
      <c r="C62" s="59"/>
      <c r="D62" s="59"/>
      <c r="E62" s="59"/>
      <c r="F62" s="59"/>
      <c r="G62" s="59"/>
      <c r="H62" s="81"/>
    </row>
    <row r="63" spans="1:8" s="47" customFormat="1" ht="13.5" customHeight="1">
      <c r="A63" s="57" t="s">
        <v>23</v>
      </c>
      <c r="B63" s="58">
        <v>1064</v>
      </c>
      <c r="C63" s="59"/>
      <c r="D63" s="59"/>
      <c r="E63" s="59"/>
      <c r="F63" s="59"/>
      <c r="G63" s="59"/>
      <c r="H63" s="81"/>
    </row>
    <row r="64" spans="1:8" s="47" customFormat="1" ht="13.5" customHeight="1">
      <c r="A64" s="57" t="s">
        <v>38</v>
      </c>
      <c r="B64" s="58">
        <v>1065</v>
      </c>
      <c r="C64" s="59"/>
      <c r="D64" s="59"/>
      <c r="E64" s="59"/>
      <c r="F64" s="59"/>
      <c r="G64" s="59"/>
      <c r="H64" s="81"/>
    </row>
    <row r="65" spans="1:8" s="47" customFormat="1" ht="13.5" customHeight="1">
      <c r="A65" s="57" t="s">
        <v>39</v>
      </c>
      <c r="B65" s="58">
        <v>1066</v>
      </c>
      <c r="C65" s="59"/>
      <c r="D65" s="59"/>
      <c r="E65" s="59"/>
      <c r="F65" s="59"/>
      <c r="G65" s="59"/>
      <c r="H65" s="81"/>
    </row>
    <row r="66" spans="1:8" s="47" customFormat="1" ht="18.75" customHeight="1">
      <c r="A66" s="57" t="s">
        <v>40</v>
      </c>
      <c r="B66" s="58">
        <v>1067</v>
      </c>
      <c r="C66" s="59"/>
      <c r="D66" s="59"/>
      <c r="E66" s="59"/>
      <c r="F66" s="59"/>
      <c r="G66" s="59"/>
      <c r="H66" s="81"/>
    </row>
    <row r="67" spans="1:8" s="47" customFormat="1" ht="11.25">
      <c r="A67" s="57" t="s">
        <v>121</v>
      </c>
      <c r="B67" s="58">
        <v>1070</v>
      </c>
      <c r="C67" s="59">
        <f>C68+C69+C70+C71+C72+C74+C73</f>
        <v>51298</v>
      </c>
      <c r="D67" s="59">
        <v>50249</v>
      </c>
      <c r="E67" s="59">
        <f>E68+E69+E70+E71+E72+E74+E73</f>
        <v>46518</v>
      </c>
      <c r="F67" s="59">
        <f>F68+F69+F70+F71+F72+F73+F74</f>
        <v>-3731</v>
      </c>
      <c r="G67" s="107">
        <f aca="true" t="shared" si="2" ref="G67:G83">E67/D67*100</f>
        <v>92.57497661645007</v>
      </c>
      <c r="H67" s="81"/>
    </row>
    <row r="68" spans="1:9" s="47" customFormat="1" ht="11.25">
      <c r="A68" s="57" t="s">
        <v>178</v>
      </c>
      <c r="B68" s="58"/>
      <c r="C68" s="59">
        <v>50439</v>
      </c>
      <c r="D68" s="59">
        <v>49412</v>
      </c>
      <c r="E68" s="59">
        <v>45632</v>
      </c>
      <c r="F68" s="59">
        <f aca="true" t="shared" si="3" ref="F68:F83">E68-D68</f>
        <v>-3780</v>
      </c>
      <c r="G68" s="107">
        <f t="shared" si="2"/>
        <v>92.35003642839797</v>
      </c>
      <c r="H68" s="81"/>
      <c r="I68" s="81"/>
    </row>
    <row r="69" spans="1:14" s="47" customFormat="1" ht="11.25">
      <c r="A69" s="57" t="s">
        <v>179</v>
      </c>
      <c r="B69" s="58"/>
      <c r="C69" s="59">
        <v>124</v>
      </c>
      <c r="D69" s="59">
        <v>147</v>
      </c>
      <c r="E69" s="59">
        <v>135</v>
      </c>
      <c r="F69" s="59">
        <f t="shared" si="3"/>
        <v>-12</v>
      </c>
      <c r="G69" s="107">
        <f t="shared" si="2"/>
        <v>91.83673469387756</v>
      </c>
      <c r="H69" s="81"/>
      <c r="I69" s="81"/>
      <c r="J69" s="81"/>
      <c r="K69" s="81"/>
      <c r="L69" s="81"/>
      <c r="M69" s="81"/>
      <c r="N69" s="81"/>
    </row>
    <row r="70" spans="1:11" s="47" customFormat="1" ht="11.25">
      <c r="A70" s="57" t="s">
        <v>180</v>
      </c>
      <c r="B70" s="58"/>
      <c r="C70" s="59">
        <v>135</v>
      </c>
      <c r="D70" s="59">
        <v>140</v>
      </c>
      <c r="E70" s="59">
        <v>148</v>
      </c>
      <c r="F70" s="59">
        <f t="shared" si="3"/>
        <v>8</v>
      </c>
      <c r="G70" s="107">
        <f t="shared" si="2"/>
        <v>105.71428571428572</v>
      </c>
      <c r="H70" s="81"/>
      <c r="I70" s="81"/>
      <c r="J70" s="81"/>
      <c r="K70" s="81"/>
    </row>
    <row r="71" spans="1:8" s="47" customFormat="1" ht="11.25">
      <c r="A71" s="57" t="s">
        <v>181</v>
      </c>
      <c r="B71" s="58"/>
      <c r="C71" s="59">
        <v>3</v>
      </c>
      <c r="D71" s="59">
        <v>2</v>
      </c>
      <c r="E71" s="59">
        <v>6</v>
      </c>
      <c r="F71" s="59">
        <f t="shared" si="3"/>
        <v>4</v>
      </c>
      <c r="G71" s="107">
        <f t="shared" si="2"/>
        <v>300</v>
      </c>
      <c r="H71" s="81"/>
    </row>
    <row r="72" spans="1:9" s="47" customFormat="1" ht="32.25" customHeight="1">
      <c r="A72" s="57" t="s">
        <v>199</v>
      </c>
      <c r="B72" s="58"/>
      <c r="C72" s="59">
        <v>171</v>
      </c>
      <c r="D72" s="59">
        <v>140</v>
      </c>
      <c r="E72" s="59">
        <f>185+41</f>
        <v>226</v>
      </c>
      <c r="F72" s="59">
        <f t="shared" si="3"/>
        <v>86</v>
      </c>
      <c r="G72" s="107">
        <f t="shared" si="2"/>
        <v>161.42857142857144</v>
      </c>
      <c r="H72" s="81"/>
      <c r="I72" s="81"/>
    </row>
    <row r="73" spans="1:9" s="47" customFormat="1" ht="22.5" customHeight="1">
      <c r="A73" s="57" t="s">
        <v>209</v>
      </c>
      <c r="B73" s="58"/>
      <c r="C73" s="59">
        <v>426</v>
      </c>
      <c r="D73" s="59">
        <v>137</v>
      </c>
      <c r="E73" s="59">
        <f>143-13</f>
        <v>130</v>
      </c>
      <c r="F73" s="59">
        <f t="shared" si="3"/>
        <v>-7</v>
      </c>
      <c r="G73" s="107">
        <f t="shared" si="2"/>
        <v>94.8905109489051</v>
      </c>
      <c r="H73" s="81"/>
      <c r="I73" s="81"/>
    </row>
    <row r="74" spans="1:9" s="47" customFormat="1" ht="11.25">
      <c r="A74" s="57" t="s">
        <v>182</v>
      </c>
      <c r="B74" s="58"/>
      <c r="C74" s="59"/>
      <c r="D74" s="59">
        <v>271</v>
      </c>
      <c r="E74" s="59">
        <v>241</v>
      </c>
      <c r="F74" s="59">
        <f t="shared" si="3"/>
        <v>-30</v>
      </c>
      <c r="G74" s="107">
        <f t="shared" si="2"/>
        <v>88.92988929889299</v>
      </c>
      <c r="H74" s="81"/>
      <c r="I74" s="83"/>
    </row>
    <row r="75" spans="1:11" s="47" customFormat="1" ht="11.25">
      <c r="A75" s="67" t="s">
        <v>41</v>
      </c>
      <c r="B75" s="58">
        <v>1080</v>
      </c>
      <c r="C75" s="59">
        <f>C76+C77+C78+C79+C80+C81+C82+C83</f>
        <v>51265</v>
      </c>
      <c r="D75" s="59">
        <v>51711</v>
      </c>
      <c r="E75" s="59">
        <f>E76+E77+E78+E79+E80+E81+E82+E83</f>
        <v>46530</v>
      </c>
      <c r="F75" s="59">
        <f t="shared" si="3"/>
        <v>-5181</v>
      </c>
      <c r="G75" s="107">
        <f t="shared" si="2"/>
        <v>89.98085513720486</v>
      </c>
      <c r="H75" s="81"/>
      <c r="I75" s="81"/>
      <c r="J75" s="81"/>
      <c r="K75" s="81"/>
    </row>
    <row r="76" spans="1:11" s="47" customFormat="1" ht="11.25">
      <c r="A76" s="57" t="s">
        <v>6</v>
      </c>
      <c r="B76" s="58"/>
      <c r="C76" s="59">
        <v>3765</v>
      </c>
      <c r="D76" s="59">
        <v>2510</v>
      </c>
      <c r="E76" s="59">
        <f>2510-861+131</f>
        <v>1780</v>
      </c>
      <c r="F76" s="59">
        <f t="shared" si="3"/>
        <v>-730</v>
      </c>
      <c r="G76" s="107">
        <f t="shared" si="2"/>
        <v>70.91633466135458</v>
      </c>
      <c r="H76" s="81"/>
      <c r="I76" s="81"/>
      <c r="J76" s="81"/>
      <c r="K76" s="81"/>
    </row>
    <row r="77" spans="1:11" s="47" customFormat="1" ht="11.25">
      <c r="A77" s="57" t="s">
        <v>7</v>
      </c>
      <c r="B77" s="58"/>
      <c r="C77" s="59">
        <v>2263</v>
      </c>
      <c r="D77" s="59">
        <v>3161</v>
      </c>
      <c r="E77" s="59">
        <f>2521-E22</f>
        <v>2514</v>
      </c>
      <c r="F77" s="59">
        <f t="shared" si="3"/>
        <v>-647</v>
      </c>
      <c r="G77" s="107">
        <f t="shared" si="2"/>
        <v>79.53179373615944</v>
      </c>
      <c r="H77" s="81"/>
      <c r="I77" s="81"/>
      <c r="J77" s="81"/>
      <c r="K77" s="81"/>
    </row>
    <row r="78" spans="1:11" s="47" customFormat="1" ht="11.25">
      <c r="A78" s="57" t="s">
        <v>8</v>
      </c>
      <c r="B78" s="58"/>
      <c r="C78" s="59">
        <v>2024</v>
      </c>
      <c r="D78" s="59">
        <v>3769</v>
      </c>
      <c r="E78" s="59">
        <f>2119-E53</f>
        <v>2094</v>
      </c>
      <c r="F78" s="59">
        <f t="shared" si="3"/>
        <v>-1675</v>
      </c>
      <c r="G78" s="107">
        <f t="shared" si="2"/>
        <v>55.55850358185195</v>
      </c>
      <c r="H78" s="81"/>
      <c r="I78" s="81"/>
      <c r="J78" s="81"/>
      <c r="K78" s="81"/>
    </row>
    <row r="79" spans="1:9" s="47" customFormat="1" ht="11.25">
      <c r="A79" s="57" t="s">
        <v>9</v>
      </c>
      <c r="B79" s="58"/>
      <c r="C79" s="59">
        <v>20534</v>
      </c>
      <c r="D79" s="59">
        <v>23819</v>
      </c>
      <c r="E79" s="59">
        <f>27946-E29</f>
        <v>23742</v>
      </c>
      <c r="F79" s="59">
        <f t="shared" si="3"/>
        <v>-77</v>
      </c>
      <c r="G79" s="107">
        <f t="shared" si="2"/>
        <v>99.67672866199253</v>
      </c>
      <c r="H79" s="81"/>
      <c r="I79" s="81"/>
    </row>
    <row r="80" spans="1:13" s="47" customFormat="1" ht="11.25">
      <c r="A80" s="57" t="s">
        <v>10</v>
      </c>
      <c r="B80" s="58"/>
      <c r="C80" s="59">
        <v>4499</v>
      </c>
      <c r="D80" s="59">
        <v>5240</v>
      </c>
      <c r="E80" s="59">
        <f>6039-E30</f>
        <v>5119</v>
      </c>
      <c r="F80" s="59">
        <f t="shared" si="3"/>
        <v>-121</v>
      </c>
      <c r="G80" s="107">
        <f t="shared" si="2"/>
        <v>97.69083969465649</v>
      </c>
      <c r="H80" s="81"/>
      <c r="I80" s="81"/>
      <c r="J80" s="81"/>
      <c r="K80" s="81"/>
      <c r="L80" s="81"/>
      <c r="M80" s="81"/>
    </row>
    <row r="81" spans="1:14" s="47" customFormat="1" ht="31.5">
      <c r="A81" s="57" t="s">
        <v>196</v>
      </c>
      <c r="B81" s="58"/>
      <c r="C81" s="59">
        <v>10096</v>
      </c>
      <c r="D81" s="59">
        <v>4993</v>
      </c>
      <c r="E81" s="59">
        <v>2819</v>
      </c>
      <c r="F81" s="59">
        <f t="shared" si="3"/>
        <v>-2174</v>
      </c>
      <c r="G81" s="107">
        <f t="shared" si="2"/>
        <v>56.459042659723615</v>
      </c>
      <c r="H81" s="81"/>
      <c r="I81" s="81"/>
      <c r="J81" s="81"/>
      <c r="K81" s="81"/>
      <c r="L81" s="81"/>
      <c r="M81" s="81"/>
      <c r="N81" s="81"/>
    </row>
    <row r="82" spans="1:10" s="47" customFormat="1" ht="15.75" customHeight="1">
      <c r="A82" s="57" t="s">
        <v>12</v>
      </c>
      <c r="B82" s="58"/>
      <c r="C82" s="59">
        <v>6974</v>
      </c>
      <c r="D82" s="59">
        <v>7000</v>
      </c>
      <c r="E82" s="59">
        <f>7686-E31</f>
        <v>7663</v>
      </c>
      <c r="F82" s="59">
        <f t="shared" si="3"/>
        <v>663</v>
      </c>
      <c r="G82" s="107">
        <f t="shared" si="2"/>
        <v>109.47142857142858</v>
      </c>
      <c r="H82" s="81"/>
      <c r="I82" s="81"/>
      <c r="J82" s="81"/>
    </row>
    <row r="83" spans="1:10" s="47" customFormat="1" ht="11.25">
      <c r="A83" s="57" t="s">
        <v>190</v>
      </c>
      <c r="B83" s="60"/>
      <c r="C83" s="61">
        <v>1110</v>
      </c>
      <c r="D83" s="59">
        <v>1219</v>
      </c>
      <c r="E83" s="59">
        <f>931-132</f>
        <v>799</v>
      </c>
      <c r="F83" s="59">
        <f t="shared" si="3"/>
        <v>-420</v>
      </c>
      <c r="G83" s="107">
        <f t="shared" si="2"/>
        <v>65.54552912223134</v>
      </c>
      <c r="H83" s="81"/>
      <c r="J83" s="81"/>
    </row>
    <row r="84" spans="1:10" s="47" customFormat="1" ht="11.25">
      <c r="A84" s="98" t="s">
        <v>42</v>
      </c>
      <c r="B84" s="60">
        <v>1100</v>
      </c>
      <c r="C84" s="61"/>
      <c r="D84" s="61"/>
      <c r="E84" s="61"/>
      <c r="F84" s="61"/>
      <c r="G84" s="61"/>
      <c r="H84" s="81"/>
      <c r="J84" s="81"/>
    </row>
    <row r="85" spans="1:8" s="47" customFormat="1" ht="11.25">
      <c r="A85" s="57" t="s">
        <v>43</v>
      </c>
      <c r="B85" s="58">
        <v>1110</v>
      </c>
      <c r="C85" s="59"/>
      <c r="D85" s="59"/>
      <c r="E85" s="59"/>
      <c r="F85" s="59"/>
      <c r="G85" s="59"/>
      <c r="H85" s="81"/>
    </row>
    <row r="86" spans="1:12" s="47" customFormat="1" ht="16.5" customHeight="1">
      <c r="A86" s="57" t="s">
        <v>44</v>
      </c>
      <c r="B86" s="58">
        <v>1120</v>
      </c>
      <c r="C86" s="59"/>
      <c r="D86" s="59"/>
      <c r="E86" s="59"/>
      <c r="F86" s="59"/>
      <c r="G86" s="59"/>
      <c r="H86" s="81"/>
      <c r="I86" s="81"/>
      <c r="J86" s="81"/>
      <c r="K86" s="81"/>
      <c r="L86" s="81"/>
    </row>
    <row r="87" spans="1:8" s="47" customFormat="1" ht="11.25">
      <c r="A87" s="57" t="s">
        <v>45</v>
      </c>
      <c r="B87" s="58">
        <v>1130</v>
      </c>
      <c r="C87" s="59"/>
      <c r="D87" s="59"/>
      <c r="E87" s="59"/>
      <c r="F87" s="59"/>
      <c r="G87" s="59"/>
      <c r="H87" s="81"/>
    </row>
    <row r="88" spans="1:8" s="47" customFormat="1" ht="15.75" customHeight="1">
      <c r="A88" s="57" t="s">
        <v>46</v>
      </c>
      <c r="B88" s="58">
        <v>1140</v>
      </c>
      <c r="C88" s="59"/>
      <c r="D88" s="59"/>
      <c r="E88" s="59"/>
      <c r="F88" s="59"/>
      <c r="G88" s="59"/>
      <c r="H88" s="81"/>
    </row>
    <row r="89" spans="1:8" s="47" customFormat="1" ht="11.25">
      <c r="A89" s="57" t="s">
        <v>150</v>
      </c>
      <c r="B89" s="58">
        <v>1150</v>
      </c>
      <c r="C89" s="59">
        <f>C90+C91</f>
        <v>5174</v>
      </c>
      <c r="D89" s="59">
        <v>7010</v>
      </c>
      <c r="E89" s="59">
        <f>E90+E91</f>
        <v>5600</v>
      </c>
      <c r="F89" s="59">
        <f>F90+F91</f>
        <v>-1410</v>
      </c>
      <c r="G89" s="107">
        <f>E89/D89*100</f>
        <v>79.88587731811697</v>
      </c>
      <c r="H89" s="81"/>
    </row>
    <row r="90" spans="1:8" s="47" customFormat="1" ht="14.25" customHeight="1">
      <c r="A90" s="57" t="s">
        <v>189</v>
      </c>
      <c r="B90" s="58"/>
      <c r="C90" s="59">
        <v>5154</v>
      </c>
      <c r="D90" s="59">
        <v>7000</v>
      </c>
      <c r="E90" s="59">
        <f>5600-E91</f>
        <v>5591</v>
      </c>
      <c r="F90" s="59">
        <f>E90-D90</f>
        <v>-1409</v>
      </c>
      <c r="G90" s="107">
        <f>E90/D90*100</f>
        <v>79.87142857142857</v>
      </c>
      <c r="H90" s="81"/>
    </row>
    <row r="91" spans="1:8" s="47" customFormat="1" ht="14.25" customHeight="1">
      <c r="A91" s="57" t="s">
        <v>200</v>
      </c>
      <c r="B91" s="58"/>
      <c r="C91" s="59">
        <v>20</v>
      </c>
      <c r="D91" s="59">
        <v>10</v>
      </c>
      <c r="E91" s="59">
        <v>9</v>
      </c>
      <c r="F91" s="59">
        <f>E91-D91</f>
        <v>-1</v>
      </c>
      <c r="G91" s="107">
        <f>E91/D91*100</f>
        <v>90</v>
      </c>
      <c r="H91" s="81"/>
    </row>
    <row r="92" spans="1:9" s="47" customFormat="1" ht="11.25">
      <c r="A92" s="57" t="s">
        <v>13</v>
      </c>
      <c r="B92" s="58">
        <v>1160</v>
      </c>
      <c r="C92" s="59"/>
      <c r="D92" s="59"/>
      <c r="E92" s="59"/>
      <c r="F92" s="59"/>
      <c r="G92" s="59"/>
      <c r="H92" s="81"/>
      <c r="I92" s="81"/>
    </row>
    <row r="93" spans="1:10" s="47" customFormat="1" ht="15" customHeight="1">
      <c r="A93" s="98" t="s">
        <v>47</v>
      </c>
      <c r="B93" s="60">
        <v>1170</v>
      </c>
      <c r="C93" s="61">
        <f>C89+C67-C75-C21</f>
        <v>217</v>
      </c>
      <c r="D93" s="61">
        <v>166</v>
      </c>
      <c r="E93" s="61">
        <f>E89+E67-E75-E21</f>
        <v>223</v>
      </c>
      <c r="F93" s="59">
        <f>E93-D93</f>
        <v>57</v>
      </c>
      <c r="G93" s="107">
        <f>E93/D93*100</f>
        <v>134.33734939759037</v>
      </c>
      <c r="H93" s="81"/>
      <c r="I93" s="81"/>
      <c r="J93" s="81"/>
    </row>
    <row r="94" spans="1:12" s="47" customFormat="1" ht="16.5" customHeight="1">
      <c r="A94" s="57" t="s">
        <v>48</v>
      </c>
      <c r="B94" s="102">
        <v>1180</v>
      </c>
      <c r="C94" s="59">
        <v>39</v>
      </c>
      <c r="D94" s="59">
        <v>29.88</v>
      </c>
      <c r="E94" s="59">
        <f>E93*18%</f>
        <v>40.14</v>
      </c>
      <c r="F94" s="59">
        <f>E94-D94</f>
        <v>10.260000000000002</v>
      </c>
      <c r="G94" s="107">
        <f>E94/D94*100</f>
        <v>134.33734939759037</v>
      </c>
      <c r="H94" s="81"/>
      <c r="I94" s="81"/>
      <c r="J94" s="81"/>
      <c r="K94" s="81"/>
      <c r="L94" s="81"/>
    </row>
    <row r="95" spans="1:8" s="47" customFormat="1" ht="11.25">
      <c r="A95" s="57" t="s">
        <v>49</v>
      </c>
      <c r="B95" s="102">
        <v>1181</v>
      </c>
      <c r="C95" s="59"/>
      <c r="D95" s="59"/>
      <c r="E95" s="59"/>
      <c r="F95" s="59"/>
      <c r="G95" s="59"/>
      <c r="H95" s="81"/>
    </row>
    <row r="96" spans="1:8" s="47" customFormat="1" ht="12.75" customHeight="1">
      <c r="A96" s="98" t="s">
        <v>50</v>
      </c>
      <c r="B96" s="60">
        <v>1200</v>
      </c>
      <c r="C96" s="59">
        <f>C93-C94</f>
        <v>178</v>
      </c>
      <c r="D96" s="59">
        <v>136.12</v>
      </c>
      <c r="E96" s="59">
        <f>E93-E94</f>
        <v>182.86</v>
      </c>
      <c r="F96" s="59">
        <f>E96-D96</f>
        <v>46.74000000000001</v>
      </c>
      <c r="G96" s="107">
        <f>E96/D96*100</f>
        <v>134.33734939759037</v>
      </c>
      <c r="H96" s="81"/>
    </row>
    <row r="97" spans="1:8" s="47" customFormat="1" ht="11.25">
      <c r="A97" s="57" t="s">
        <v>51</v>
      </c>
      <c r="B97" s="101">
        <v>1201</v>
      </c>
      <c r="C97" s="59"/>
      <c r="D97" s="59"/>
      <c r="E97" s="59"/>
      <c r="F97" s="59"/>
      <c r="G97" s="59"/>
      <c r="H97" s="81"/>
    </row>
    <row r="98" spans="1:8" s="47" customFormat="1" ht="11.25">
      <c r="A98" s="57" t="s">
        <v>52</v>
      </c>
      <c r="B98" s="101">
        <v>1202</v>
      </c>
      <c r="C98" s="59"/>
      <c r="D98" s="59"/>
      <c r="E98" s="59"/>
      <c r="F98" s="59"/>
      <c r="G98" s="59"/>
      <c r="H98" s="81"/>
    </row>
    <row r="99" spans="1:13" s="47" customFormat="1" ht="11.25">
      <c r="A99" s="98" t="s">
        <v>53</v>
      </c>
      <c r="B99" s="58">
        <v>1210</v>
      </c>
      <c r="C99" s="61">
        <f>C89+C67</f>
        <v>56472</v>
      </c>
      <c r="D99" s="61">
        <v>57259</v>
      </c>
      <c r="E99" s="61">
        <f>E89+E67</f>
        <v>52118</v>
      </c>
      <c r="F99" s="61">
        <f>E99-D99</f>
        <v>-5141</v>
      </c>
      <c r="G99" s="108">
        <f>E99/D99*100</f>
        <v>91.02149880368152</v>
      </c>
      <c r="H99" s="81"/>
      <c r="I99" s="81"/>
      <c r="J99" s="81"/>
      <c r="K99" s="81"/>
      <c r="L99" s="81"/>
      <c r="M99" s="81"/>
    </row>
    <row r="100" spans="1:13" s="47" customFormat="1" ht="11.25">
      <c r="A100" s="98" t="s">
        <v>54</v>
      </c>
      <c r="B100" s="58">
        <v>1220</v>
      </c>
      <c r="C100" s="61">
        <f>C75+C21</f>
        <v>56255</v>
      </c>
      <c r="D100" s="61">
        <v>57093</v>
      </c>
      <c r="E100" s="61">
        <f>E75+E21</f>
        <v>51895</v>
      </c>
      <c r="F100" s="61">
        <f>E100-D100</f>
        <v>-5198</v>
      </c>
      <c r="G100" s="108">
        <f>E100/D100*100</f>
        <v>90.89555637293539</v>
      </c>
      <c r="H100" s="81"/>
      <c r="I100" s="81"/>
      <c r="J100" s="81"/>
      <c r="K100" s="81"/>
      <c r="L100" s="81"/>
      <c r="M100" s="81"/>
    </row>
    <row r="101" spans="1:13" s="47" customFormat="1" ht="12" customHeight="1">
      <c r="A101" s="175" t="s">
        <v>151</v>
      </c>
      <c r="B101" s="175"/>
      <c r="C101" s="175"/>
      <c r="D101" s="175"/>
      <c r="E101" s="175"/>
      <c r="F101" s="175"/>
      <c r="G101" s="175"/>
      <c r="H101" s="81"/>
      <c r="J101" s="81"/>
      <c r="K101" s="81"/>
      <c r="L101" s="81"/>
      <c r="M101" s="81"/>
    </row>
    <row r="102" spans="1:10" s="47" customFormat="1" ht="11.25">
      <c r="A102" s="68" t="s">
        <v>152</v>
      </c>
      <c r="B102" s="58">
        <v>1300</v>
      </c>
      <c r="C102" s="59">
        <f>C103+C104</f>
        <v>18356</v>
      </c>
      <c r="D102" s="59">
        <v>14518</v>
      </c>
      <c r="E102" s="59">
        <f>E103+E104</f>
        <v>9293</v>
      </c>
      <c r="F102" s="59">
        <f aca="true" t="shared" si="4" ref="F102:F108">E102-D102</f>
        <v>-5225</v>
      </c>
      <c r="G102" s="107">
        <f aca="true" t="shared" si="5" ref="G102:G108">E102/D102*100</f>
        <v>64.01019424163108</v>
      </c>
      <c r="H102" s="81"/>
      <c r="J102" s="81"/>
    </row>
    <row r="103" spans="1:11" s="47" customFormat="1" ht="11.25">
      <c r="A103" s="57" t="s">
        <v>218</v>
      </c>
      <c r="B103" s="69">
        <v>1301</v>
      </c>
      <c r="C103" s="59">
        <v>14033</v>
      </c>
      <c r="D103" s="59">
        <v>7562</v>
      </c>
      <c r="E103" s="59">
        <v>4653</v>
      </c>
      <c r="F103" s="59">
        <f t="shared" si="4"/>
        <v>-2909</v>
      </c>
      <c r="G103" s="107">
        <f t="shared" si="5"/>
        <v>61.53134091510183</v>
      </c>
      <c r="H103" s="81"/>
      <c r="I103" s="81"/>
      <c r="J103" s="81"/>
      <c r="K103" s="81"/>
    </row>
    <row r="104" spans="1:13" s="47" customFormat="1" ht="11.25">
      <c r="A104" s="57" t="s">
        <v>153</v>
      </c>
      <c r="B104" s="69">
        <v>1302</v>
      </c>
      <c r="C104" s="59">
        <v>4323</v>
      </c>
      <c r="D104" s="59">
        <v>6956</v>
      </c>
      <c r="E104" s="59">
        <f>E78+E77+E53+E22</f>
        <v>4640</v>
      </c>
      <c r="F104" s="59">
        <f t="shared" si="4"/>
        <v>-2316</v>
      </c>
      <c r="G104" s="107">
        <f t="shared" si="5"/>
        <v>66.70500287521564</v>
      </c>
      <c r="H104" s="81"/>
      <c r="I104" s="81"/>
      <c r="J104" s="81"/>
      <c r="K104" s="81"/>
      <c r="L104" s="81"/>
      <c r="M104" s="81"/>
    </row>
    <row r="105" spans="1:10" s="47" customFormat="1" ht="11.25">
      <c r="A105" s="57" t="s">
        <v>9</v>
      </c>
      <c r="B105" s="70">
        <v>1310</v>
      </c>
      <c r="C105" s="59">
        <v>24433</v>
      </c>
      <c r="D105" s="59">
        <v>28018</v>
      </c>
      <c r="E105" s="59">
        <f>E79+E29</f>
        <v>27946</v>
      </c>
      <c r="F105" s="59">
        <f t="shared" si="4"/>
        <v>-72</v>
      </c>
      <c r="G105" s="107">
        <f t="shared" si="5"/>
        <v>99.74302234277964</v>
      </c>
      <c r="H105" s="81"/>
      <c r="I105" s="81"/>
      <c r="J105" s="81"/>
    </row>
    <row r="106" spans="1:10" s="47" customFormat="1" ht="11.25">
      <c r="A106" s="57" t="s">
        <v>10</v>
      </c>
      <c r="B106" s="70">
        <v>1320</v>
      </c>
      <c r="C106" s="59">
        <v>5357</v>
      </c>
      <c r="D106" s="59">
        <v>6164</v>
      </c>
      <c r="E106" s="59">
        <f>E80+E30</f>
        <v>6039</v>
      </c>
      <c r="F106" s="59">
        <f t="shared" si="4"/>
        <v>-125</v>
      </c>
      <c r="G106" s="107">
        <f t="shared" si="5"/>
        <v>97.97209604153147</v>
      </c>
      <c r="H106" s="81"/>
      <c r="I106" s="81"/>
      <c r="J106" s="81"/>
    </row>
    <row r="107" spans="1:10" s="47" customFormat="1" ht="11.25">
      <c r="A107" s="57" t="s">
        <v>154</v>
      </c>
      <c r="B107" s="70">
        <v>1330</v>
      </c>
      <c r="C107" s="59">
        <v>6999</v>
      </c>
      <c r="D107" s="59">
        <v>7025</v>
      </c>
      <c r="E107" s="59">
        <f>E82+E31</f>
        <v>7686</v>
      </c>
      <c r="F107" s="59">
        <f t="shared" si="4"/>
        <v>661</v>
      </c>
      <c r="G107" s="107">
        <f t="shared" si="5"/>
        <v>109.40925266903913</v>
      </c>
      <c r="H107" s="81"/>
      <c r="I107" s="81"/>
      <c r="J107" s="81"/>
    </row>
    <row r="108" spans="1:13" s="47" customFormat="1" ht="11.25">
      <c r="A108" s="57" t="s">
        <v>155</v>
      </c>
      <c r="B108" s="70">
        <v>1340</v>
      </c>
      <c r="C108" s="109">
        <v>1110</v>
      </c>
      <c r="D108" s="59">
        <v>1368</v>
      </c>
      <c r="E108" s="59">
        <f>E83+E43-E53</f>
        <v>931</v>
      </c>
      <c r="F108" s="59">
        <f t="shared" si="4"/>
        <v>-437</v>
      </c>
      <c r="G108" s="107">
        <f t="shared" si="5"/>
        <v>68.05555555555556</v>
      </c>
      <c r="H108" s="81"/>
      <c r="I108" s="81"/>
      <c r="J108" s="81"/>
      <c r="K108" s="81"/>
      <c r="L108" s="81"/>
      <c r="M108" s="81"/>
    </row>
    <row r="109" spans="1:10" s="47" customFormat="1" ht="11.25">
      <c r="A109" s="98" t="s">
        <v>156</v>
      </c>
      <c r="B109" s="71">
        <v>1350</v>
      </c>
      <c r="C109" s="72">
        <f>C102+C105+C106+C107+C108</f>
        <v>56255</v>
      </c>
      <c r="D109" s="72">
        <v>57093</v>
      </c>
      <c r="E109" s="72">
        <f>E102+E105+E106+E107+E108</f>
        <v>51895</v>
      </c>
      <c r="F109" s="72">
        <f>F102+F105+F106+F107+F108</f>
        <v>-5198</v>
      </c>
      <c r="G109" s="72">
        <f>G102+G105+G106+G107+G108</f>
        <v>439.19012085053686</v>
      </c>
      <c r="H109" s="81"/>
      <c r="I109" s="81"/>
      <c r="J109" s="81"/>
    </row>
    <row r="110" spans="1:8" ht="1.5" customHeight="1">
      <c r="A110" s="35"/>
      <c r="B110" s="35"/>
      <c r="C110" s="40"/>
      <c r="D110" s="40"/>
      <c r="E110" s="40"/>
      <c r="F110" s="35"/>
      <c r="G110" s="35"/>
      <c r="H110" s="81"/>
    </row>
    <row r="111" spans="1:7" ht="15">
      <c r="A111" s="176" t="s">
        <v>176</v>
      </c>
      <c r="B111" s="177"/>
      <c r="C111" s="173"/>
      <c r="D111" s="174"/>
      <c r="E111" s="168" t="s">
        <v>193</v>
      </c>
      <c r="F111" s="169"/>
      <c r="G111" s="169"/>
    </row>
    <row r="112" spans="1:7" ht="15">
      <c r="A112" s="35" t="s">
        <v>185</v>
      </c>
      <c r="B112" s="35"/>
      <c r="C112" s="173" t="s">
        <v>81</v>
      </c>
      <c r="D112" s="174"/>
      <c r="E112" s="178" t="s">
        <v>194</v>
      </c>
      <c r="F112" s="179"/>
      <c r="G112" s="179"/>
    </row>
    <row r="113" spans="1:7" ht="15">
      <c r="A113" s="35"/>
      <c r="B113" s="35"/>
      <c r="C113" s="35"/>
      <c r="D113" s="35"/>
      <c r="E113" s="35"/>
      <c r="F113" s="40"/>
      <c r="G113" s="40"/>
    </row>
    <row r="114" spans="1:7" ht="15.75">
      <c r="A114" s="36"/>
      <c r="B114" s="36"/>
      <c r="C114" s="36"/>
      <c r="D114" s="41">
        <f>D100-D109</f>
        <v>0</v>
      </c>
      <c r="E114" s="41"/>
      <c r="F114" s="36"/>
      <c r="G114" s="36"/>
    </row>
    <row r="115" spans="1:7" ht="15.75">
      <c r="A115" s="36"/>
      <c r="B115" s="36"/>
      <c r="C115" s="36"/>
      <c r="D115" s="36"/>
      <c r="E115" s="36"/>
      <c r="F115" s="81"/>
      <c r="G115" s="81"/>
    </row>
  </sheetData>
  <sheetProtection/>
  <mergeCells count="16">
    <mergeCell ref="A1:G1"/>
    <mergeCell ref="A4:G4"/>
    <mergeCell ref="C112:D112"/>
    <mergeCell ref="A101:G101"/>
    <mergeCell ref="A111:B111"/>
    <mergeCell ref="C111:D111"/>
    <mergeCell ref="E6:E7"/>
    <mergeCell ref="E112:G112"/>
    <mergeCell ref="D6:D7"/>
    <mergeCell ref="C6:C7"/>
    <mergeCell ref="B6:B7"/>
    <mergeCell ref="A6:A7"/>
    <mergeCell ref="F6:F7"/>
    <mergeCell ref="E111:G111"/>
    <mergeCell ref="G6:G7"/>
    <mergeCell ref="A2:G2"/>
  </mergeCells>
  <printOptions/>
  <pageMargins left="1.1811023622047245" right="0.3937007874015748" top="0.7874015748031497" bottom="0.7874015748031497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43"/>
  <sheetViews>
    <sheetView zoomScale="130" zoomScaleNormal="130" zoomScalePageLayoutView="0" workbookViewId="0" topLeftCell="A1">
      <selection activeCell="A2" sqref="A2:G2"/>
    </sheetView>
  </sheetViews>
  <sheetFormatPr defaultColWidth="9.140625" defaultRowHeight="12.75"/>
  <cols>
    <col min="1" max="1" width="33.57421875" style="43" customWidth="1"/>
    <col min="2" max="2" width="6.00390625" style="43" customWidth="1"/>
    <col min="3" max="3" width="5.57421875" style="43" customWidth="1"/>
    <col min="4" max="4" width="5.7109375" style="43" customWidth="1"/>
    <col min="5" max="5" width="5.28125" style="43" customWidth="1"/>
    <col min="6" max="6" width="5.57421875" style="43" customWidth="1"/>
    <col min="7" max="7" width="9.421875" style="43" customWidth="1"/>
    <col min="8" max="8" width="9.140625" style="51" customWidth="1"/>
    <col min="9" max="9" width="19.8515625" style="51" customWidth="1"/>
    <col min="10" max="17" width="7.00390625" style="51" customWidth="1"/>
    <col min="18" max="16384" width="9.140625" style="51" customWidth="1"/>
  </cols>
  <sheetData>
    <row r="1" spans="1:7" ht="14.25">
      <c r="A1" s="35"/>
      <c r="B1" s="35"/>
      <c r="C1" s="35"/>
      <c r="D1" s="35"/>
      <c r="E1" s="35"/>
      <c r="F1" s="35"/>
      <c r="G1" s="103" t="s">
        <v>139</v>
      </c>
    </row>
    <row r="2" spans="1:7" ht="14.25">
      <c r="A2" s="183" t="s">
        <v>55</v>
      </c>
      <c r="B2" s="183"/>
      <c r="C2" s="183"/>
      <c r="D2" s="183"/>
      <c r="E2" s="183"/>
      <c r="F2" s="183"/>
      <c r="G2" s="183"/>
    </row>
    <row r="3" spans="1:7" ht="7.5" customHeight="1">
      <c r="A3" s="48"/>
      <c r="B3" s="48"/>
      <c r="C3" s="48"/>
      <c r="D3" s="48"/>
      <c r="E3" s="48"/>
      <c r="F3" s="48"/>
      <c r="G3" s="48"/>
    </row>
    <row r="4" spans="1:7" s="84" customFormat="1" ht="11.25" customHeight="1">
      <c r="A4" s="184" t="s">
        <v>1</v>
      </c>
      <c r="B4" s="185" t="s">
        <v>2</v>
      </c>
      <c r="C4" s="186" t="s">
        <v>208</v>
      </c>
      <c r="D4" s="163" t="s">
        <v>234</v>
      </c>
      <c r="E4" s="186" t="s">
        <v>220</v>
      </c>
      <c r="F4" s="163" t="s">
        <v>221</v>
      </c>
      <c r="G4" s="170" t="s">
        <v>222</v>
      </c>
    </row>
    <row r="5" spans="1:7" s="84" customFormat="1" ht="51.75" customHeight="1">
      <c r="A5" s="184"/>
      <c r="B5" s="185"/>
      <c r="C5" s="186"/>
      <c r="D5" s="164"/>
      <c r="E5" s="186"/>
      <c r="F5" s="167"/>
      <c r="G5" s="167"/>
    </row>
    <row r="6" spans="1:7" s="84" customFormat="1" ht="8.25" customHeight="1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</row>
    <row r="7" spans="1:7" ht="12" customHeight="1">
      <c r="A7" s="182" t="s">
        <v>56</v>
      </c>
      <c r="B7" s="182"/>
      <c r="C7" s="182"/>
      <c r="D7" s="182"/>
      <c r="E7" s="182"/>
      <c r="F7" s="182"/>
      <c r="G7" s="182"/>
    </row>
    <row r="8" spans="1:8" ht="26.25" customHeight="1">
      <c r="A8" s="74" t="s">
        <v>57</v>
      </c>
      <c r="B8" s="101">
        <v>2000</v>
      </c>
      <c r="C8" s="62">
        <v>104</v>
      </c>
      <c r="D8" s="62">
        <v>49</v>
      </c>
      <c r="E8" s="62">
        <v>59</v>
      </c>
      <c r="F8" s="62">
        <f>E8-D8</f>
        <v>10</v>
      </c>
      <c r="G8" s="106">
        <f>E8/D8*100</f>
        <v>120.40816326530613</v>
      </c>
      <c r="H8" s="87"/>
    </row>
    <row r="9" spans="1:9" ht="25.5" customHeight="1">
      <c r="A9" s="74" t="s">
        <v>58</v>
      </c>
      <c r="B9" s="101">
        <v>2010</v>
      </c>
      <c r="C9" s="62">
        <v>27</v>
      </c>
      <c r="D9" s="62"/>
      <c r="E9" s="62">
        <v>28</v>
      </c>
      <c r="F9" s="62">
        <f>E9-D9</f>
        <v>28</v>
      </c>
      <c r="G9" s="62"/>
      <c r="H9" s="87"/>
      <c r="I9" s="87"/>
    </row>
    <row r="10" spans="1:12" ht="10.5" customHeight="1">
      <c r="A10" s="74" t="s">
        <v>59</v>
      </c>
      <c r="B10" s="101">
        <v>2030</v>
      </c>
      <c r="C10" s="62"/>
      <c r="D10" s="62"/>
      <c r="E10" s="62"/>
      <c r="F10" s="62"/>
      <c r="G10" s="62"/>
      <c r="H10" s="87"/>
      <c r="I10" s="88"/>
      <c r="J10" s="88"/>
      <c r="K10" s="88"/>
      <c r="L10" s="88"/>
    </row>
    <row r="11" spans="1:8" ht="14.25">
      <c r="A11" s="74" t="s">
        <v>60</v>
      </c>
      <c r="B11" s="101">
        <v>2031</v>
      </c>
      <c r="C11" s="62"/>
      <c r="D11" s="62"/>
      <c r="E11" s="62"/>
      <c r="F11" s="62"/>
      <c r="G11" s="62"/>
      <c r="H11" s="87"/>
    </row>
    <row r="12" spans="1:8" ht="11.25" customHeight="1">
      <c r="A12" s="74" t="s">
        <v>61</v>
      </c>
      <c r="B12" s="101">
        <v>2040</v>
      </c>
      <c r="C12" s="62"/>
      <c r="D12" s="62"/>
      <c r="E12" s="62"/>
      <c r="F12" s="62"/>
      <c r="G12" s="62"/>
      <c r="H12" s="87"/>
    </row>
    <row r="13" spans="1:8" ht="12" customHeight="1">
      <c r="A13" s="74" t="s">
        <v>62</v>
      </c>
      <c r="B13" s="101">
        <v>2050</v>
      </c>
      <c r="C13" s="62"/>
      <c r="D13" s="62"/>
      <c r="E13" s="62"/>
      <c r="F13" s="62"/>
      <c r="G13" s="62"/>
      <c r="H13" s="87"/>
    </row>
    <row r="14" spans="1:8" ht="12.75" customHeight="1">
      <c r="A14" s="74" t="s">
        <v>63</v>
      </c>
      <c r="B14" s="101">
        <v>2060</v>
      </c>
      <c r="C14" s="62"/>
      <c r="D14" s="62">
        <v>82</v>
      </c>
      <c r="E14" s="62">
        <v>81</v>
      </c>
      <c r="F14" s="62">
        <f>E14-D14</f>
        <v>-1</v>
      </c>
      <c r="G14" s="106">
        <f>E14/D14*100</f>
        <v>98.78048780487805</v>
      </c>
      <c r="H14" s="87"/>
    </row>
    <row r="15" spans="1:8" ht="15" customHeight="1">
      <c r="A15" s="74" t="s">
        <v>219</v>
      </c>
      <c r="B15" s="101"/>
      <c r="C15" s="62"/>
      <c r="D15" s="62">
        <v>82</v>
      </c>
      <c r="E15" s="62">
        <v>81</v>
      </c>
      <c r="F15" s="62">
        <f>E15-D15</f>
        <v>-1</v>
      </c>
      <c r="G15" s="106">
        <f>E15/D15*100</f>
        <v>98.78048780487805</v>
      </c>
      <c r="H15" s="87"/>
    </row>
    <row r="16" spans="1:9" ht="27.75" customHeight="1">
      <c r="A16" s="74" t="s">
        <v>64</v>
      </c>
      <c r="B16" s="101">
        <v>2070</v>
      </c>
      <c r="C16" s="62">
        <v>59</v>
      </c>
      <c r="D16" s="62">
        <v>83</v>
      </c>
      <c r="E16" s="62">
        <v>133</v>
      </c>
      <c r="F16" s="62">
        <f>E16-D16</f>
        <v>50</v>
      </c>
      <c r="G16" s="106">
        <f>E16/D16*100</f>
        <v>160.24096385542168</v>
      </c>
      <c r="H16" s="87"/>
      <c r="I16" s="87"/>
    </row>
    <row r="17" spans="1:8" ht="14.25">
      <c r="A17" s="182" t="s">
        <v>65</v>
      </c>
      <c r="B17" s="182"/>
      <c r="C17" s="182"/>
      <c r="D17" s="182"/>
      <c r="E17" s="182"/>
      <c r="F17" s="182"/>
      <c r="G17" s="182"/>
      <c r="H17" s="87"/>
    </row>
    <row r="18" spans="1:12" ht="33" customHeight="1">
      <c r="A18" s="100" t="s">
        <v>66</v>
      </c>
      <c r="B18" s="75">
        <v>2110</v>
      </c>
      <c r="C18" s="76">
        <f>C24</f>
        <v>373</v>
      </c>
      <c r="D18" s="76">
        <v>420.27</v>
      </c>
      <c r="E18" s="76">
        <f>E24</f>
        <v>424</v>
      </c>
      <c r="F18" s="76">
        <f>F24</f>
        <v>3.730000000000018</v>
      </c>
      <c r="G18" s="105">
        <f>G24</f>
        <v>100.88752468651106</v>
      </c>
      <c r="H18" s="87"/>
      <c r="I18" s="89"/>
      <c r="J18" s="89"/>
      <c r="K18" s="89"/>
      <c r="L18" s="88"/>
    </row>
    <row r="19" spans="1:8" ht="12.75" customHeight="1">
      <c r="A19" s="57" t="s">
        <v>67</v>
      </c>
      <c r="B19" s="101">
        <v>2111</v>
      </c>
      <c r="C19" s="62"/>
      <c r="D19" s="62"/>
      <c r="E19" s="62"/>
      <c r="F19" s="62"/>
      <c r="G19" s="62"/>
      <c r="H19" s="87"/>
    </row>
    <row r="20" spans="1:12" ht="21">
      <c r="A20" s="57" t="s">
        <v>140</v>
      </c>
      <c r="B20" s="101">
        <v>2112</v>
      </c>
      <c r="C20" s="62"/>
      <c r="D20" s="62"/>
      <c r="E20" s="62"/>
      <c r="F20" s="62"/>
      <c r="G20" s="62"/>
      <c r="H20" s="87"/>
      <c r="I20" s="88"/>
      <c r="J20" s="88"/>
      <c r="K20" s="88"/>
      <c r="L20" s="88"/>
    </row>
    <row r="21" spans="1:12" ht="24" customHeight="1">
      <c r="A21" s="74" t="s">
        <v>141</v>
      </c>
      <c r="B21" s="73">
        <v>2113</v>
      </c>
      <c r="C21" s="62"/>
      <c r="D21" s="62"/>
      <c r="E21" s="62"/>
      <c r="F21" s="62"/>
      <c r="G21" s="62"/>
      <c r="H21" s="87"/>
      <c r="I21" s="87"/>
      <c r="J21" s="87"/>
      <c r="K21" s="87"/>
      <c r="L21" s="87"/>
    </row>
    <row r="22" spans="1:8" ht="14.25">
      <c r="A22" s="74" t="s">
        <v>68</v>
      </c>
      <c r="B22" s="73">
        <v>2114</v>
      </c>
      <c r="C22" s="62"/>
      <c r="D22" s="62"/>
      <c r="E22" s="62"/>
      <c r="F22" s="62"/>
      <c r="G22" s="62"/>
      <c r="H22" s="87"/>
    </row>
    <row r="23" spans="1:18" ht="12.75" customHeight="1">
      <c r="A23" s="74" t="s">
        <v>69</v>
      </c>
      <c r="B23" s="73">
        <v>2115</v>
      </c>
      <c r="C23" s="62"/>
      <c r="D23" s="62"/>
      <c r="E23" s="62"/>
      <c r="F23" s="62"/>
      <c r="G23" s="62"/>
      <c r="H23" s="87"/>
      <c r="I23" s="90"/>
      <c r="J23" s="90"/>
      <c r="K23" s="90"/>
      <c r="L23" s="90"/>
      <c r="M23" s="90"/>
      <c r="N23" s="90"/>
      <c r="O23" s="90"/>
      <c r="P23" s="90"/>
      <c r="Q23" s="90"/>
      <c r="R23" s="90"/>
    </row>
    <row r="24" spans="1:18" ht="14.25">
      <c r="A24" s="74" t="s">
        <v>70</v>
      </c>
      <c r="B24" s="73">
        <v>2116</v>
      </c>
      <c r="C24" s="62">
        <v>373</v>
      </c>
      <c r="D24" s="62">
        <v>420.27</v>
      </c>
      <c r="E24" s="62">
        <v>424</v>
      </c>
      <c r="F24" s="62">
        <f>E24-D24</f>
        <v>3.730000000000018</v>
      </c>
      <c r="G24" s="106">
        <f>E24/D24*100</f>
        <v>100.88752468651106</v>
      </c>
      <c r="H24" s="87"/>
      <c r="I24" s="90"/>
      <c r="J24" s="90"/>
      <c r="K24" s="90"/>
      <c r="L24" s="90"/>
      <c r="M24" s="90"/>
      <c r="N24" s="90"/>
      <c r="O24" s="90"/>
      <c r="P24" s="90"/>
      <c r="Q24" s="90"/>
      <c r="R24" s="90"/>
    </row>
    <row r="25" spans="1:18" ht="30" customHeight="1">
      <c r="A25" s="100" t="s">
        <v>71</v>
      </c>
      <c r="B25" s="77">
        <v>2120</v>
      </c>
      <c r="C25" s="76">
        <f>C26+C27+C28+C29</f>
        <v>4532</v>
      </c>
      <c r="D25" s="76">
        <v>5114.24</v>
      </c>
      <c r="E25" s="76">
        <f>E26+E28+E30+E32+E31</f>
        <v>5144</v>
      </c>
      <c r="F25" s="76">
        <f>F26+F28+F30+F32+F31</f>
        <v>29.76000000000022</v>
      </c>
      <c r="G25" s="105">
        <f>G26+G28+G30+G32+G31</f>
        <v>400.590096842506</v>
      </c>
      <c r="H25" s="87"/>
      <c r="I25" s="90"/>
      <c r="J25" s="90"/>
      <c r="K25" s="90"/>
      <c r="L25" s="90"/>
      <c r="M25" s="90"/>
      <c r="N25" s="90"/>
      <c r="O25" s="90"/>
      <c r="P25" s="90"/>
      <c r="Q25" s="90"/>
      <c r="R25" s="90"/>
    </row>
    <row r="26" spans="1:18" ht="12" customHeight="1">
      <c r="A26" s="74" t="s">
        <v>69</v>
      </c>
      <c r="B26" s="73">
        <v>2121</v>
      </c>
      <c r="C26" s="62">
        <v>4464</v>
      </c>
      <c r="D26" s="62">
        <v>5043.24</v>
      </c>
      <c r="E26" s="62">
        <v>5073</v>
      </c>
      <c r="F26" s="62">
        <f>E26-D26</f>
        <v>29.76000000000022</v>
      </c>
      <c r="G26" s="106">
        <f>E26/D26*100</f>
        <v>100.59009684250601</v>
      </c>
      <c r="H26" s="87"/>
      <c r="I26" s="90"/>
      <c r="J26" s="90"/>
      <c r="K26" s="90"/>
      <c r="L26" s="90"/>
      <c r="M26" s="90"/>
      <c r="N26" s="90"/>
      <c r="O26" s="90"/>
      <c r="P26" s="90"/>
      <c r="Q26" s="90"/>
      <c r="R26" s="90"/>
    </row>
    <row r="27" spans="1:18" ht="10.5" customHeight="1">
      <c r="A27" s="74" t="s">
        <v>72</v>
      </c>
      <c r="B27" s="73">
        <v>2122</v>
      </c>
      <c r="C27" s="62">
        <v>1</v>
      </c>
      <c r="D27" s="62"/>
      <c r="E27" s="62">
        <v>1</v>
      </c>
      <c r="F27" s="62">
        <f>E27-D27</f>
        <v>1</v>
      </c>
      <c r="G27" s="62"/>
      <c r="H27" s="87"/>
      <c r="I27" s="90"/>
      <c r="J27" s="90"/>
      <c r="K27" s="90"/>
      <c r="L27" s="90"/>
      <c r="M27" s="90"/>
      <c r="N27" s="90"/>
      <c r="O27" s="90"/>
      <c r="P27" s="90"/>
      <c r="Q27" s="90"/>
      <c r="R27" s="90"/>
    </row>
    <row r="28" spans="1:18" ht="12" customHeight="1">
      <c r="A28" s="74" t="s">
        <v>73</v>
      </c>
      <c r="B28" s="73">
        <v>2123</v>
      </c>
      <c r="C28" s="62">
        <v>6</v>
      </c>
      <c r="D28" s="62">
        <v>1</v>
      </c>
      <c r="E28" s="62">
        <v>1</v>
      </c>
      <c r="F28" s="62">
        <f>E28-D28</f>
        <v>0</v>
      </c>
      <c r="G28" s="107">
        <f>E28/D28*100</f>
        <v>100</v>
      </c>
      <c r="H28" s="87"/>
      <c r="I28" s="90"/>
      <c r="J28" s="91"/>
      <c r="K28" s="91"/>
      <c r="L28" s="91"/>
      <c r="M28" s="91"/>
      <c r="N28" s="90"/>
      <c r="O28" s="90"/>
      <c r="P28" s="90"/>
      <c r="Q28" s="90"/>
      <c r="R28" s="90"/>
    </row>
    <row r="29" spans="1:18" ht="12" customHeight="1">
      <c r="A29" s="74" t="s">
        <v>70</v>
      </c>
      <c r="B29" s="73">
        <v>2124</v>
      </c>
      <c r="C29" s="62">
        <f>C30+C32</f>
        <v>61</v>
      </c>
      <c r="D29" s="152">
        <v>70</v>
      </c>
      <c r="E29" s="152">
        <v>70</v>
      </c>
      <c r="F29" s="152">
        <f>E29-D29</f>
        <v>0</v>
      </c>
      <c r="G29" s="153">
        <f>E29/D29*100</f>
        <v>100</v>
      </c>
      <c r="H29" s="87"/>
      <c r="I29" s="90"/>
      <c r="J29" s="91"/>
      <c r="K29" s="91"/>
      <c r="L29" s="91"/>
      <c r="M29" s="91"/>
      <c r="N29" s="90"/>
      <c r="O29" s="90"/>
      <c r="P29" s="90"/>
      <c r="Q29" s="90"/>
      <c r="R29" s="90"/>
    </row>
    <row r="30" spans="1:18" ht="10.5" customHeight="1">
      <c r="A30" s="74" t="s">
        <v>191</v>
      </c>
      <c r="B30" s="73"/>
      <c r="C30" s="62">
        <v>37</v>
      </c>
      <c r="D30" s="152">
        <v>43</v>
      </c>
      <c r="E30" s="152">
        <v>43</v>
      </c>
      <c r="F30" s="152">
        <f>E30-D30</f>
        <v>0</v>
      </c>
      <c r="G30" s="153">
        <f>E30/D30*100</f>
        <v>100</v>
      </c>
      <c r="H30" s="87"/>
      <c r="I30" s="90"/>
      <c r="J30" s="90"/>
      <c r="K30" s="90"/>
      <c r="L30" s="90"/>
      <c r="M30" s="90"/>
      <c r="N30" s="90"/>
      <c r="O30" s="90"/>
      <c r="P30" s="90"/>
      <c r="Q30" s="90"/>
      <c r="R30" s="90"/>
    </row>
    <row r="31" spans="1:18" ht="9.75" customHeight="1">
      <c r="A31" s="74" t="s">
        <v>186</v>
      </c>
      <c r="B31" s="73"/>
      <c r="C31" s="62"/>
      <c r="D31" s="62"/>
      <c r="E31" s="62"/>
      <c r="F31" s="62"/>
      <c r="G31" s="106"/>
      <c r="H31" s="87"/>
      <c r="I31" s="90"/>
      <c r="J31" s="90"/>
      <c r="K31" s="90"/>
      <c r="L31" s="90"/>
      <c r="M31" s="90"/>
      <c r="N31" s="90"/>
      <c r="O31" s="90"/>
      <c r="P31" s="90"/>
      <c r="Q31" s="90"/>
      <c r="R31" s="90"/>
    </row>
    <row r="32" spans="1:18" ht="11.25" customHeight="1">
      <c r="A32" s="74" t="s">
        <v>192</v>
      </c>
      <c r="B32" s="73"/>
      <c r="C32" s="62">
        <v>24</v>
      </c>
      <c r="D32" s="59">
        <v>27</v>
      </c>
      <c r="E32" s="59">
        <v>27</v>
      </c>
      <c r="F32" s="59">
        <f>E32-D32</f>
        <v>0</v>
      </c>
      <c r="G32" s="107">
        <f>E32/D32*100</f>
        <v>100</v>
      </c>
      <c r="H32" s="87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ht="21" customHeight="1">
      <c r="A33" s="100" t="s">
        <v>74</v>
      </c>
      <c r="B33" s="77">
        <v>2130</v>
      </c>
      <c r="C33" s="76">
        <f>C35</f>
        <v>5363</v>
      </c>
      <c r="D33" s="76">
        <v>6164</v>
      </c>
      <c r="E33" s="76">
        <f>E35</f>
        <v>6046</v>
      </c>
      <c r="F33" s="76">
        <f>F35</f>
        <v>-118</v>
      </c>
      <c r="G33" s="105">
        <f>G35</f>
        <v>98.0856586632057</v>
      </c>
      <c r="H33" s="87"/>
      <c r="I33" s="90"/>
      <c r="J33" s="90"/>
      <c r="K33" s="90"/>
      <c r="L33" s="90"/>
      <c r="M33" s="90"/>
      <c r="N33" s="90"/>
      <c r="O33" s="90"/>
      <c r="P33" s="90"/>
      <c r="Q33" s="90"/>
      <c r="R33" s="90"/>
    </row>
    <row r="34" spans="1:17" ht="10.5" customHeight="1">
      <c r="A34" s="74" t="s">
        <v>75</v>
      </c>
      <c r="B34" s="73">
        <v>2131</v>
      </c>
      <c r="C34" s="62"/>
      <c r="D34" s="62"/>
      <c r="E34" s="62"/>
      <c r="F34" s="62"/>
      <c r="G34" s="62"/>
      <c r="H34" s="87"/>
      <c r="L34" s="92"/>
      <c r="M34" s="92"/>
      <c r="N34" s="92"/>
      <c r="O34" s="92"/>
      <c r="P34" s="92"/>
      <c r="Q34" s="92"/>
    </row>
    <row r="35" spans="1:17" ht="21.75" customHeight="1">
      <c r="A35" s="74" t="s">
        <v>76</v>
      </c>
      <c r="B35" s="73">
        <v>2132</v>
      </c>
      <c r="C35" s="62">
        <v>5363</v>
      </c>
      <c r="D35" s="62">
        <v>6164</v>
      </c>
      <c r="E35" s="62">
        <v>6046</v>
      </c>
      <c r="F35" s="62">
        <f>E35-D35</f>
        <v>-118</v>
      </c>
      <c r="G35" s="106">
        <f>E35/D35*100</f>
        <v>98.0856586632057</v>
      </c>
      <c r="H35" s="87"/>
      <c r="L35" s="92"/>
      <c r="M35" s="92"/>
      <c r="N35" s="92"/>
      <c r="O35" s="92"/>
      <c r="P35" s="92"/>
      <c r="Q35" s="92"/>
    </row>
    <row r="36" spans="1:17" ht="14.25">
      <c r="A36" s="74" t="s">
        <v>77</v>
      </c>
      <c r="B36" s="73">
        <v>2133</v>
      </c>
      <c r="C36" s="62"/>
      <c r="D36" s="62"/>
      <c r="E36" s="62"/>
      <c r="F36" s="62"/>
      <c r="G36" s="62"/>
      <c r="H36" s="87"/>
      <c r="N36" s="92"/>
      <c r="O36" s="92"/>
      <c r="P36" s="92"/>
      <c r="Q36" s="92"/>
    </row>
    <row r="37" spans="1:17" ht="14.25">
      <c r="A37" s="100" t="s">
        <v>78</v>
      </c>
      <c r="B37" s="77">
        <v>2140</v>
      </c>
      <c r="C37" s="61"/>
      <c r="D37" s="61"/>
      <c r="E37" s="61"/>
      <c r="F37" s="61"/>
      <c r="G37" s="61"/>
      <c r="H37" s="87"/>
      <c r="J37" s="87"/>
      <c r="K37" s="87"/>
      <c r="L37" s="93"/>
      <c r="M37" s="93"/>
      <c r="N37" s="93"/>
      <c r="O37" s="92"/>
      <c r="P37" s="92"/>
      <c r="Q37" s="92"/>
    </row>
    <row r="38" spans="1:17" ht="36" customHeight="1">
      <c r="A38" s="74" t="s">
        <v>79</v>
      </c>
      <c r="B38" s="73">
        <v>2141</v>
      </c>
      <c r="C38" s="59"/>
      <c r="D38" s="59"/>
      <c r="E38" s="59"/>
      <c r="F38" s="59"/>
      <c r="G38" s="59"/>
      <c r="H38" s="87"/>
      <c r="L38" s="92"/>
      <c r="M38" s="92"/>
      <c r="N38" s="92"/>
      <c r="O38" s="92"/>
      <c r="P38" s="92"/>
      <c r="Q38" s="92"/>
    </row>
    <row r="39" spans="1:8" ht="14.25">
      <c r="A39" s="74" t="s">
        <v>80</v>
      </c>
      <c r="B39" s="73">
        <v>2142</v>
      </c>
      <c r="C39" s="59"/>
      <c r="D39" s="59"/>
      <c r="E39" s="59"/>
      <c r="F39" s="59"/>
      <c r="G39" s="59"/>
      <c r="H39" s="87"/>
    </row>
    <row r="40" spans="1:7" ht="3" customHeight="1">
      <c r="A40" s="94"/>
      <c r="B40" s="48"/>
      <c r="C40" s="49"/>
      <c r="D40" s="49"/>
      <c r="E40" s="49"/>
      <c r="F40" s="49"/>
      <c r="G40" s="49"/>
    </row>
    <row r="41" spans="1:7" ht="14.25">
      <c r="A41" s="176" t="s">
        <v>176</v>
      </c>
      <c r="B41" s="177"/>
      <c r="C41" s="173" t="s">
        <v>81</v>
      </c>
      <c r="D41" s="174"/>
      <c r="E41" s="168" t="s">
        <v>193</v>
      </c>
      <c r="F41" s="169"/>
      <c r="G41" s="169"/>
    </row>
    <row r="42" spans="1:7" ht="10.5" customHeight="1">
      <c r="A42" s="99"/>
      <c r="B42" s="97"/>
      <c r="C42" s="181"/>
      <c r="D42" s="181"/>
      <c r="E42" s="99"/>
      <c r="F42" s="52"/>
      <c r="G42" s="52"/>
    </row>
    <row r="43" spans="1:7" ht="14.25">
      <c r="A43" s="35" t="s">
        <v>183</v>
      </c>
      <c r="B43" s="35"/>
      <c r="C43" s="180"/>
      <c r="D43" s="180"/>
      <c r="E43" s="178" t="s">
        <v>194</v>
      </c>
      <c r="F43" s="179"/>
      <c r="G43" s="179"/>
    </row>
  </sheetData>
  <sheetProtection/>
  <mergeCells count="16">
    <mergeCell ref="A2:G2"/>
    <mergeCell ref="A4:A5"/>
    <mergeCell ref="B4:B5"/>
    <mergeCell ref="C4:C5"/>
    <mergeCell ref="D4:D5"/>
    <mergeCell ref="E4:E5"/>
    <mergeCell ref="F4:F5"/>
    <mergeCell ref="G4:G5"/>
    <mergeCell ref="C43:D43"/>
    <mergeCell ref="C42:D42"/>
    <mergeCell ref="A7:G7"/>
    <mergeCell ref="A17:G17"/>
    <mergeCell ref="C41:D41"/>
    <mergeCell ref="A41:B41"/>
    <mergeCell ref="E41:G41"/>
    <mergeCell ref="E43:G4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zoomScale="130" zoomScaleNormal="130" zoomScalePageLayoutView="0" workbookViewId="0" topLeftCell="A1">
      <selection activeCell="A12" sqref="A12"/>
    </sheetView>
  </sheetViews>
  <sheetFormatPr defaultColWidth="9.140625" defaultRowHeight="12.75"/>
  <cols>
    <col min="1" max="1" width="31.140625" style="45" customWidth="1"/>
    <col min="2" max="2" width="5.00390625" style="45" customWidth="1"/>
    <col min="3" max="3" width="7.00390625" style="45" customWidth="1"/>
    <col min="4" max="4" width="7.421875" style="45" customWidth="1"/>
    <col min="5" max="5" width="8.140625" style="45" customWidth="1"/>
    <col min="6" max="6" width="5.421875" style="45" customWidth="1"/>
    <col min="7" max="7" width="5.7109375" style="45" customWidth="1"/>
    <col min="8" max="16384" width="9.140625" style="51" customWidth="1"/>
  </cols>
  <sheetData>
    <row r="1" spans="1:7" ht="14.25">
      <c r="A1" s="35"/>
      <c r="B1" s="35"/>
      <c r="C1" s="35"/>
      <c r="D1" s="35"/>
      <c r="E1" s="35"/>
      <c r="F1" s="35"/>
      <c r="G1" s="103" t="s">
        <v>142</v>
      </c>
    </row>
    <row r="2" spans="1:7" ht="11.25" customHeight="1">
      <c r="A2" s="194" t="s">
        <v>143</v>
      </c>
      <c r="B2" s="194"/>
      <c r="C2" s="194"/>
      <c r="D2" s="194"/>
      <c r="E2" s="194"/>
      <c r="F2" s="194"/>
      <c r="G2" s="194"/>
    </row>
    <row r="3" spans="1:7" ht="6" customHeight="1">
      <c r="A3" s="104"/>
      <c r="B3" s="104"/>
      <c r="C3" s="104"/>
      <c r="D3" s="104"/>
      <c r="E3" s="104"/>
      <c r="F3" s="104"/>
      <c r="G3" s="104"/>
    </row>
    <row r="4" spans="1:7" s="47" customFormat="1" ht="13.5" customHeight="1">
      <c r="A4" s="195" t="s">
        <v>1</v>
      </c>
      <c r="B4" s="197" t="s">
        <v>82</v>
      </c>
      <c r="C4" s="186" t="s">
        <v>208</v>
      </c>
      <c r="D4" s="163" t="s">
        <v>234</v>
      </c>
      <c r="E4" s="186" t="s">
        <v>220</v>
      </c>
      <c r="F4" s="163" t="s">
        <v>221</v>
      </c>
      <c r="G4" s="170" t="s">
        <v>222</v>
      </c>
    </row>
    <row r="5" spans="1:7" s="47" customFormat="1" ht="30" customHeight="1">
      <c r="A5" s="196"/>
      <c r="B5" s="197"/>
      <c r="C5" s="186"/>
      <c r="D5" s="164"/>
      <c r="E5" s="186"/>
      <c r="F5" s="167"/>
      <c r="G5" s="167"/>
    </row>
    <row r="6" spans="1:7" s="84" customFormat="1" ht="11.25">
      <c r="A6" s="102">
        <v>1</v>
      </c>
      <c r="B6" s="102">
        <v>2</v>
      </c>
      <c r="C6" s="102">
        <v>3</v>
      </c>
      <c r="D6" s="102">
        <v>4</v>
      </c>
      <c r="E6" s="102">
        <v>5</v>
      </c>
      <c r="F6" s="102">
        <v>6</v>
      </c>
      <c r="G6" s="102">
        <v>7</v>
      </c>
    </row>
    <row r="7" spans="1:7" s="84" customFormat="1" ht="13.5" customHeight="1">
      <c r="A7" s="187" t="s">
        <v>83</v>
      </c>
      <c r="B7" s="188"/>
      <c r="C7" s="188"/>
      <c r="D7" s="188"/>
      <c r="E7" s="188"/>
      <c r="F7" s="188"/>
      <c r="G7" s="189"/>
    </row>
    <row r="8" spans="1:8" s="84" customFormat="1" ht="21">
      <c r="A8" s="110" t="s">
        <v>84</v>
      </c>
      <c r="B8" s="111">
        <v>3000</v>
      </c>
      <c r="C8" s="108">
        <f>C12+C15</f>
        <v>52794</v>
      </c>
      <c r="D8" s="61">
        <v>56823</v>
      </c>
      <c r="E8" s="61">
        <f>E12+E15</f>
        <v>52336</v>
      </c>
      <c r="F8" s="61">
        <f>E8-D8</f>
        <v>-4487</v>
      </c>
      <c r="G8" s="108">
        <f>E8/D8*100</f>
        <v>92.1035496189923</v>
      </c>
      <c r="H8" s="85"/>
    </row>
    <row r="9" spans="1:8" s="84" customFormat="1" ht="21.75" customHeight="1">
      <c r="A9" s="57" t="s">
        <v>85</v>
      </c>
      <c r="B9" s="58">
        <v>3010</v>
      </c>
      <c r="C9" s="59"/>
      <c r="D9" s="59"/>
      <c r="E9" s="59"/>
      <c r="F9" s="59"/>
      <c r="G9" s="108"/>
      <c r="H9" s="85"/>
    </row>
    <row r="10" spans="1:8" s="84" customFormat="1" ht="13.5" customHeight="1">
      <c r="A10" s="57" t="s">
        <v>86</v>
      </c>
      <c r="B10" s="58">
        <v>3020</v>
      </c>
      <c r="C10" s="59"/>
      <c r="D10" s="59"/>
      <c r="E10" s="59"/>
      <c r="F10" s="59"/>
      <c r="G10" s="108"/>
      <c r="H10" s="85"/>
    </row>
    <row r="11" spans="1:8" s="84" customFormat="1" ht="13.5" customHeight="1">
      <c r="A11" s="57" t="s">
        <v>87</v>
      </c>
      <c r="B11" s="58">
        <v>3021</v>
      </c>
      <c r="C11" s="59"/>
      <c r="D11" s="59"/>
      <c r="E11" s="59"/>
      <c r="F11" s="59"/>
      <c r="G11" s="108"/>
      <c r="H11" s="85"/>
    </row>
    <row r="12" spans="1:8" s="84" customFormat="1" ht="11.25">
      <c r="A12" s="57" t="s">
        <v>88</v>
      </c>
      <c r="B12" s="58">
        <v>3030</v>
      </c>
      <c r="C12" s="59">
        <v>51909</v>
      </c>
      <c r="D12" s="59">
        <v>55986</v>
      </c>
      <c r="E12" s="59">
        <v>51062</v>
      </c>
      <c r="F12" s="59">
        <f>E12-D12</f>
        <v>-4924</v>
      </c>
      <c r="G12" s="108">
        <f>E12/D12*100</f>
        <v>91.20494409316615</v>
      </c>
      <c r="H12" s="85"/>
    </row>
    <row r="13" spans="1:8" s="84" customFormat="1" ht="11.25">
      <c r="A13" s="57" t="s">
        <v>89</v>
      </c>
      <c r="B13" s="58">
        <v>3040</v>
      </c>
      <c r="C13" s="59"/>
      <c r="D13" s="59"/>
      <c r="E13" s="59"/>
      <c r="F13" s="59">
        <f aca="true" t="shared" si="0" ref="F13:F31">E13-D13</f>
        <v>0</v>
      </c>
      <c r="G13" s="108"/>
      <c r="H13" s="85"/>
    </row>
    <row r="14" spans="1:8" s="84" customFormat="1" ht="21">
      <c r="A14" s="57" t="s">
        <v>144</v>
      </c>
      <c r="B14" s="58">
        <v>3050</v>
      </c>
      <c r="C14" s="59"/>
      <c r="D14" s="59"/>
      <c r="E14" s="59"/>
      <c r="F14" s="59">
        <f t="shared" si="0"/>
        <v>0</v>
      </c>
      <c r="G14" s="108"/>
      <c r="H14" s="85"/>
    </row>
    <row r="15" spans="1:8" s="84" customFormat="1" ht="31.5">
      <c r="A15" s="57" t="s">
        <v>211</v>
      </c>
      <c r="B15" s="58">
        <v>3060</v>
      </c>
      <c r="C15" s="59">
        <v>885</v>
      </c>
      <c r="D15" s="59">
        <v>837</v>
      </c>
      <c r="E15" s="59">
        <v>1274</v>
      </c>
      <c r="F15" s="59">
        <f t="shared" si="0"/>
        <v>437</v>
      </c>
      <c r="G15" s="108">
        <f>E15/D15*100</f>
        <v>152.21027479091995</v>
      </c>
      <c r="H15" s="85"/>
    </row>
    <row r="16" spans="1:8" s="84" customFormat="1" ht="21">
      <c r="A16" s="98" t="s">
        <v>90</v>
      </c>
      <c r="B16" s="60">
        <v>3100</v>
      </c>
      <c r="C16" s="61">
        <f>C17+C18+C20+C28</f>
        <v>52792</v>
      </c>
      <c r="D16" s="61">
        <v>56777</v>
      </c>
      <c r="E16" s="61">
        <f>E17+E18+E20+E28+E27</f>
        <v>52280</v>
      </c>
      <c r="F16" s="59">
        <f t="shared" si="0"/>
        <v>-4497</v>
      </c>
      <c r="G16" s="108">
        <f>E16/D16*100</f>
        <v>92.07953925004844</v>
      </c>
      <c r="H16" s="85"/>
    </row>
    <row r="17" spans="1:8" s="84" customFormat="1" ht="15.75" customHeight="1">
      <c r="A17" s="57" t="s">
        <v>91</v>
      </c>
      <c r="B17" s="58">
        <v>3110</v>
      </c>
      <c r="C17" s="59">
        <v>22894</v>
      </c>
      <c r="D17" s="59">
        <v>22525</v>
      </c>
      <c r="E17" s="59">
        <f>17777+53+26</f>
        <v>17856</v>
      </c>
      <c r="F17" s="59">
        <f t="shared" si="0"/>
        <v>-4669</v>
      </c>
      <c r="G17" s="108">
        <f>E17/D17*100</f>
        <v>79.27192008879024</v>
      </c>
      <c r="H17" s="85"/>
    </row>
    <row r="18" spans="1:8" s="84" customFormat="1" ht="11.25">
      <c r="A18" s="57" t="s">
        <v>187</v>
      </c>
      <c r="B18" s="58">
        <v>3120</v>
      </c>
      <c r="C18" s="59">
        <v>29792</v>
      </c>
      <c r="D18" s="59">
        <v>34182</v>
      </c>
      <c r="E18" s="59">
        <f>6046+22792+5454</f>
        <v>34292</v>
      </c>
      <c r="F18" s="59">
        <f t="shared" si="0"/>
        <v>110</v>
      </c>
      <c r="G18" s="108">
        <f>E18/D18*100</f>
        <v>100.32180679890001</v>
      </c>
      <c r="H18" s="85"/>
    </row>
    <row r="19" spans="1:8" s="84" customFormat="1" ht="21">
      <c r="A19" s="57" t="s">
        <v>145</v>
      </c>
      <c r="B19" s="58">
        <v>3130</v>
      </c>
      <c r="C19" s="59"/>
      <c r="D19" s="59"/>
      <c r="E19" s="59"/>
      <c r="F19" s="59"/>
      <c r="G19" s="108"/>
      <c r="H19" s="85"/>
    </row>
    <row r="20" spans="1:8" s="84" customFormat="1" ht="21">
      <c r="A20" s="57" t="s">
        <v>92</v>
      </c>
      <c r="B20" s="58">
        <v>3140</v>
      </c>
      <c r="C20" s="59">
        <v>61</v>
      </c>
      <c r="D20" s="59">
        <v>70</v>
      </c>
      <c r="E20" s="59">
        <f>E21+E24</f>
        <v>70</v>
      </c>
      <c r="F20" s="59">
        <f t="shared" si="0"/>
        <v>0</v>
      </c>
      <c r="G20" s="108">
        <f>E20/D20*100</f>
        <v>100</v>
      </c>
      <c r="H20" s="85"/>
    </row>
    <row r="21" spans="1:8" s="84" customFormat="1" ht="11.25" customHeight="1">
      <c r="A21" s="57" t="s">
        <v>107</v>
      </c>
      <c r="B21" s="101">
        <v>3141</v>
      </c>
      <c r="C21" s="59">
        <v>37</v>
      </c>
      <c r="D21" s="59">
        <v>43</v>
      </c>
      <c r="E21" s="59">
        <v>43</v>
      </c>
      <c r="F21" s="59">
        <f t="shared" si="0"/>
        <v>0</v>
      </c>
      <c r="G21" s="108">
        <f>E21/D21*100</f>
        <v>100</v>
      </c>
      <c r="H21" s="85"/>
    </row>
    <row r="22" spans="1:8" s="84" customFormat="1" ht="11.25">
      <c r="A22" s="57" t="s">
        <v>93</v>
      </c>
      <c r="B22" s="101">
        <v>3142</v>
      </c>
      <c r="C22" s="59"/>
      <c r="D22" s="59"/>
      <c r="E22" s="59"/>
      <c r="F22" s="59"/>
      <c r="G22" s="108"/>
      <c r="H22" s="85"/>
    </row>
    <row r="23" spans="1:8" s="84" customFormat="1" ht="11.25">
      <c r="A23" s="57" t="s">
        <v>69</v>
      </c>
      <c r="B23" s="101">
        <v>3143</v>
      </c>
      <c r="C23" s="59"/>
      <c r="D23" s="59"/>
      <c r="E23" s="59"/>
      <c r="F23" s="59"/>
      <c r="G23" s="108"/>
      <c r="H23" s="85"/>
    </row>
    <row r="24" spans="1:8" s="84" customFormat="1" ht="14.25" customHeight="1">
      <c r="A24" s="57" t="s">
        <v>94</v>
      </c>
      <c r="B24" s="101">
        <v>3144</v>
      </c>
      <c r="C24" s="59">
        <v>24</v>
      </c>
      <c r="D24" s="59">
        <v>27</v>
      </c>
      <c r="E24" s="59">
        <f>E25</f>
        <v>27</v>
      </c>
      <c r="F24" s="59">
        <f t="shared" si="0"/>
        <v>0</v>
      </c>
      <c r="G24" s="108">
        <f>E24/D24*100</f>
        <v>100</v>
      </c>
      <c r="H24" s="85"/>
    </row>
    <row r="25" spans="1:8" s="84" customFormat="1" ht="21.75" customHeight="1">
      <c r="A25" s="57" t="s">
        <v>146</v>
      </c>
      <c r="B25" s="101" t="s">
        <v>157</v>
      </c>
      <c r="C25" s="59">
        <v>24</v>
      </c>
      <c r="D25" s="59">
        <v>27</v>
      </c>
      <c r="E25" s="59">
        <v>27</v>
      </c>
      <c r="F25" s="59">
        <f t="shared" si="0"/>
        <v>0</v>
      </c>
      <c r="G25" s="108">
        <f>E25/D25*100</f>
        <v>100</v>
      </c>
      <c r="H25" s="85"/>
    </row>
    <row r="26" spans="1:8" s="84" customFormat="1" ht="11.25">
      <c r="A26" s="57" t="s">
        <v>95</v>
      </c>
      <c r="B26" s="101">
        <v>3150</v>
      </c>
      <c r="C26" s="59"/>
      <c r="D26" s="59"/>
      <c r="E26" s="59"/>
      <c r="F26" s="59"/>
      <c r="G26" s="108"/>
      <c r="H26" s="85"/>
    </row>
    <row r="27" spans="1:8" s="84" customFormat="1" ht="11.25">
      <c r="A27" s="57" t="s">
        <v>96</v>
      </c>
      <c r="B27" s="58">
        <v>3160</v>
      </c>
      <c r="C27" s="59"/>
      <c r="D27" s="59"/>
      <c r="E27" s="59">
        <v>61</v>
      </c>
      <c r="F27" s="59">
        <v>61</v>
      </c>
      <c r="G27" s="108"/>
      <c r="H27" s="85"/>
    </row>
    <row r="28" spans="1:8" s="84" customFormat="1" ht="11.25">
      <c r="A28" s="57" t="s">
        <v>13</v>
      </c>
      <c r="B28" s="58">
        <v>3170</v>
      </c>
      <c r="C28" s="59">
        <v>45</v>
      </c>
      <c r="D28" s="59"/>
      <c r="E28" s="59">
        <f>E29+E30</f>
        <v>1</v>
      </c>
      <c r="F28" s="59">
        <f t="shared" si="0"/>
        <v>1</v>
      </c>
      <c r="G28" s="108"/>
      <c r="H28" s="85"/>
    </row>
    <row r="29" spans="1:8" s="84" customFormat="1" ht="11.25">
      <c r="A29" s="57" t="s">
        <v>230</v>
      </c>
      <c r="B29" s="58"/>
      <c r="C29" s="59"/>
      <c r="D29" s="59"/>
      <c r="E29" s="59">
        <v>1</v>
      </c>
      <c r="F29" s="59">
        <f>E29-D29</f>
        <v>1</v>
      </c>
      <c r="G29" s="108"/>
      <c r="H29" s="85"/>
    </row>
    <row r="30" spans="1:8" s="84" customFormat="1" ht="11.25">
      <c r="A30" s="57"/>
      <c r="B30" s="58"/>
      <c r="C30" s="59"/>
      <c r="D30" s="59"/>
      <c r="E30" s="59"/>
      <c r="F30" s="59"/>
      <c r="G30" s="108"/>
      <c r="H30" s="85"/>
    </row>
    <row r="31" spans="1:8" s="84" customFormat="1" ht="11.25">
      <c r="A31" s="98" t="s">
        <v>97</v>
      </c>
      <c r="B31" s="60">
        <v>3195</v>
      </c>
      <c r="C31" s="61"/>
      <c r="D31" s="61"/>
      <c r="E31" s="61">
        <f>E8-E16</f>
        <v>56</v>
      </c>
      <c r="F31" s="59">
        <f t="shared" si="0"/>
        <v>56</v>
      </c>
      <c r="G31" s="108"/>
      <c r="H31" s="85"/>
    </row>
    <row r="32" spans="1:7" s="84" customFormat="1" ht="12.75" customHeight="1">
      <c r="A32" s="187" t="s">
        <v>98</v>
      </c>
      <c r="B32" s="188"/>
      <c r="C32" s="188"/>
      <c r="D32" s="188"/>
      <c r="E32" s="188"/>
      <c r="F32" s="188"/>
      <c r="G32" s="188"/>
    </row>
    <row r="33" spans="1:7" s="84" customFormat="1" ht="22.5" customHeight="1">
      <c r="A33" s="110" t="s">
        <v>99</v>
      </c>
      <c r="B33" s="111">
        <v>3200</v>
      </c>
      <c r="C33" s="61"/>
      <c r="D33" s="61"/>
      <c r="E33" s="61"/>
      <c r="F33" s="61"/>
      <c r="G33" s="61"/>
    </row>
    <row r="34" spans="1:7" s="84" customFormat="1" ht="13.5" customHeight="1">
      <c r="A34" s="57" t="s">
        <v>100</v>
      </c>
      <c r="B34" s="101">
        <v>3210</v>
      </c>
      <c r="C34" s="59"/>
      <c r="D34" s="59"/>
      <c r="E34" s="59"/>
      <c r="F34" s="59"/>
      <c r="G34" s="59"/>
    </row>
    <row r="35" spans="1:7" s="84" customFormat="1" ht="14.25" customHeight="1">
      <c r="A35" s="57" t="s">
        <v>101</v>
      </c>
      <c r="B35" s="58">
        <v>3220</v>
      </c>
      <c r="C35" s="59"/>
      <c r="D35" s="59"/>
      <c r="E35" s="59"/>
      <c r="F35" s="59"/>
      <c r="G35" s="59"/>
    </row>
    <row r="36" spans="1:7" s="84" customFormat="1" ht="13.5" customHeight="1">
      <c r="A36" s="57" t="s">
        <v>212</v>
      </c>
      <c r="B36" s="58">
        <v>3230</v>
      </c>
      <c r="C36" s="59"/>
      <c r="D36" s="59"/>
      <c r="E36" s="59"/>
      <c r="F36" s="59"/>
      <c r="G36" s="59"/>
    </row>
    <row r="37" spans="1:7" s="84" customFormat="1" ht="21">
      <c r="A37" s="98" t="s">
        <v>102</v>
      </c>
      <c r="B37" s="60">
        <v>3255</v>
      </c>
      <c r="C37" s="61"/>
      <c r="D37" s="61"/>
      <c r="E37" s="61"/>
      <c r="F37" s="61"/>
      <c r="G37" s="61"/>
    </row>
    <row r="38" spans="1:7" s="84" customFormat="1" ht="24" customHeight="1">
      <c r="A38" s="57" t="s">
        <v>213</v>
      </c>
      <c r="B38" s="58">
        <v>3260</v>
      </c>
      <c r="C38" s="59"/>
      <c r="D38" s="59"/>
      <c r="E38" s="59"/>
      <c r="F38" s="59"/>
      <c r="G38" s="59"/>
    </row>
    <row r="39" spans="1:7" s="84" customFormat="1" ht="11.25">
      <c r="A39" s="57" t="s">
        <v>214</v>
      </c>
      <c r="B39" s="58">
        <v>3265</v>
      </c>
      <c r="C39" s="59"/>
      <c r="D39" s="59"/>
      <c r="E39" s="59"/>
      <c r="F39" s="59"/>
      <c r="G39" s="59"/>
    </row>
    <row r="40" spans="1:7" s="84" customFormat="1" ht="21">
      <c r="A40" s="57" t="s">
        <v>215</v>
      </c>
      <c r="B40" s="58">
        <v>3270</v>
      </c>
      <c r="C40" s="59"/>
      <c r="D40" s="59"/>
      <c r="E40" s="59"/>
      <c r="F40" s="59"/>
      <c r="G40" s="59"/>
    </row>
    <row r="41" spans="1:7" s="84" customFormat="1" ht="11.25">
      <c r="A41" s="57" t="s">
        <v>13</v>
      </c>
      <c r="B41" s="58">
        <v>3280</v>
      </c>
      <c r="C41" s="59"/>
      <c r="D41" s="59"/>
      <c r="E41" s="59"/>
      <c r="F41" s="59"/>
      <c r="G41" s="59"/>
    </row>
    <row r="42" spans="1:7" s="84" customFormat="1" ht="11.25">
      <c r="A42" s="112" t="s">
        <v>103</v>
      </c>
      <c r="B42" s="113">
        <v>3295</v>
      </c>
      <c r="C42" s="61"/>
      <c r="D42" s="61"/>
      <c r="E42" s="61"/>
      <c r="F42" s="61"/>
      <c r="G42" s="61"/>
    </row>
    <row r="43" spans="1:7" s="84" customFormat="1" ht="11.25">
      <c r="A43" s="98" t="s">
        <v>104</v>
      </c>
      <c r="B43" s="60">
        <v>3400</v>
      </c>
      <c r="C43" s="61">
        <v>2</v>
      </c>
      <c r="D43" s="61">
        <v>46</v>
      </c>
      <c r="E43" s="61">
        <f>E8-E16</f>
        <v>56</v>
      </c>
      <c r="F43" s="61"/>
      <c r="G43" s="61"/>
    </row>
    <row r="44" spans="1:7" s="84" customFormat="1" ht="12" customHeight="1">
      <c r="A44" s="57" t="s">
        <v>105</v>
      </c>
      <c r="B44" s="58">
        <v>3405</v>
      </c>
      <c r="C44" s="59">
        <v>120</v>
      </c>
      <c r="D44" s="59">
        <v>40</v>
      </c>
      <c r="E44" s="59">
        <v>122</v>
      </c>
      <c r="F44" s="59"/>
      <c r="G44" s="59"/>
    </row>
    <row r="45" spans="1:7" s="84" customFormat="1" ht="12.75" customHeight="1">
      <c r="A45" s="57" t="s">
        <v>106</v>
      </c>
      <c r="B45" s="58">
        <v>3415</v>
      </c>
      <c r="C45" s="59">
        <v>122</v>
      </c>
      <c r="D45" s="59">
        <v>86</v>
      </c>
      <c r="E45" s="59">
        <f>E43+E44</f>
        <v>178</v>
      </c>
      <c r="F45" s="59"/>
      <c r="G45" s="59"/>
    </row>
    <row r="46" spans="1:9" ht="21" customHeight="1">
      <c r="A46" s="176" t="s">
        <v>176</v>
      </c>
      <c r="B46" s="177"/>
      <c r="C46" s="190" t="s">
        <v>193</v>
      </c>
      <c r="D46" s="191"/>
      <c r="E46" s="191"/>
      <c r="F46" s="191"/>
      <c r="G46" s="191"/>
      <c r="I46" s="86"/>
    </row>
    <row r="47" spans="1:7" ht="14.25">
      <c r="A47" s="35" t="s">
        <v>183</v>
      </c>
      <c r="B47" s="35"/>
      <c r="C47" s="42"/>
      <c r="D47" s="192" t="s">
        <v>194</v>
      </c>
      <c r="E47" s="193"/>
      <c r="F47" s="193"/>
      <c r="G47" s="193"/>
    </row>
    <row r="48" spans="1:7" ht="14.25">
      <c r="A48" s="43"/>
      <c r="B48" s="43"/>
      <c r="C48" s="43"/>
      <c r="D48" s="44"/>
      <c r="E48" s="44"/>
      <c r="F48" s="43"/>
      <c r="G48" s="43"/>
    </row>
    <row r="50" ht="14.25">
      <c r="C50" s="46"/>
    </row>
  </sheetData>
  <sheetProtection/>
  <mergeCells count="13">
    <mergeCell ref="D47:G47"/>
    <mergeCell ref="A2:G2"/>
    <mergeCell ref="D4:D5"/>
    <mergeCell ref="F4:F5"/>
    <mergeCell ref="G4:G5"/>
    <mergeCell ref="A4:A5"/>
    <mergeCell ref="B4:B5"/>
    <mergeCell ref="E4:E5"/>
    <mergeCell ref="C4:C5"/>
    <mergeCell ref="A7:G7"/>
    <mergeCell ref="A32:G32"/>
    <mergeCell ref="A46:B46"/>
    <mergeCell ref="C46:G4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20"/>
  <sheetViews>
    <sheetView zoomScale="120" zoomScaleNormal="120" zoomScalePageLayoutView="0" workbookViewId="0" topLeftCell="A1">
      <selection activeCell="A2" sqref="A2:G2"/>
    </sheetView>
  </sheetViews>
  <sheetFormatPr defaultColWidth="9.140625" defaultRowHeight="12.75"/>
  <cols>
    <col min="1" max="1" width="28.421875" style="51" customWidth="1"/>
    <col min="2" max="2" width="5.57421875" style="51" customWidth="1"/>
    <col min="3" max="5" width="7.421875" style="51" customWidth="1"/>
    <col min="6" max="6" width="6.57421875" style="51" customWidth="1"/>
    <col min="7" max="7" width="7.8515625" style="51" customWidth="1"/>
    <col min="8" max="8" width="12.00390625" style="51" bestFit="1" customWidth="1"/>
    <col min="9" max="9" width="9.421875" style="51" bestFit="1" customWidth="1"/>
    <col min="10" max="10" width="17.57421875" style="51" customWidth="1"/>
    <col min="11" max="16384" width="9.140625" style="51" customWidth="1"/>
  </cols>
  <sheetData>
    <row r="1" spans="1:7" ht="14.25">
      <c r="A1" s="35"/>
      <c r="B1" s="35"/>
      <c r="C1" s="35"/>
      <c r="D1" s="35"/>
      <c r="E1" s="35"/>
      <c r="F1" s="35"/>
      <c r="G1" s="103" t="s">
        <v>148</v>
      </c>
    </row>
    <row r="2" spans="1:7" ht="14.25">
      <c r="A2" s="194" t="s">
        <v>109</v>
      </c>
      <c r="B2" s="194"/>
      <c r="C2" s="194"/>
      <c r="D2" s="194"/>
      <c r="E2" s="194"/>
      <c r="F2" s="194"/>
      <c r="G2" s="194"/>
    </row>
    <row r="3" spans="1:7" ht="14.25">
      <c r="A3" s="97"/>
      <c r="B3" s="97"/>
      <c r="C3" s="97"/>
      <c r="D3" s="97"/>
      <c r="E3" s="97"/>
      <c r="F3" s="97"/>
      <c r="G3" s="97"/>
    </row>
    <row r="4" spans="1:7" ht="64.5" customHeight="1">
      <c r="A4" s="101" t="s">
        <v>1</v>
      </c>
      <c r="B4" s="102" t="s">
        <v>2</v>
      </c>
      <c r="C4" s="126" t="s">
        <v>208</v>
      </c>
      <c r="D4" s="124" t="s">
        <v>234</v>
      </c>
      <c r="E4" s="126" t="s">
        <v>220</v>
      </c>
      <c r="F4" s="124" t="s">
        <v>221</v>
      </c>
      <c r="G4" s="125" t="s">
        <v>222</v>
      </c>
    </row>
    <row r="5" spans="1:7" s="92" customFormat="1" ht="12">
      <c r="A5" s="101">
        <v>1</v>
      </c>
      <c r="B5" s="101">
        <v>2</v>
      </c>
      <c r="C5" s="101">
        <v>3</v>
      </c>
      <c r="D5" s="101">
        <v>4</v>
      </c>
      <c r="E5" s="101">
        <v>5</v>
      </c>
      <c r="F5" s="101">
        <v>6</v>
      </c>
      <c r="G5" s="101">
        <v>7</v>
      </c>
    </row>
    <row r="6" spans="1:9" ht="21">
      <c r="A6" s="98" t="s">
        <v>110</v>
      </c>
      <c r="B6" s="78">
        <v>4000</v>
      </c>
      <c r="C6" s="114">
        <f>C7+C8+C9+C11</f>
        <v>3764</v>
      </c>
      <c r="D6" s="61">
        <v>6574</v>
      </c>
      <c r="E6" s="76">
        <f>E8+E11+E9</f>
        <v>6024</v>
      </c>
      <c r="F6" s="61">
        <f>E6-D6</f>
        <v>-550</v>
      </c>
      <c r="G6" s="108">
        <f>E6/D6*100</f>
        <v>91.63370854882872</v>
      </c>
      <c r="I6" s="88"/>
    </row>
    <row r="7" spans="1:7" ht="14.25">
      <c r="A7" s="57" t="s">
        <v>111</v>
      </c>
      <c r="B7" s="79" t="s">
        <v>112</v>
      </c>
      <c r="C7" s="115">
        <v>89</v>
      </c>
      <c r="D7" s="59"/>
      <c r="E7" s="62"/>
      <c r="F7" s="61">
        <f aca="true" t="shared" si="0" ref="F7:F12">E7-D7</f>
        <v>0</v>
      </c>
      <c r="G7" s="116">
        <v>0</v>
      </c>
    </row>
    <row r="8" spans="1:10" ht="31.5">
      <c r="A8" s="57" t="s">
        <v>223</v>
      </c>
      <c r="B8" s="78">
        <v>4020</v>
      </c>
      <c r="C8" s="115">
        <v>3470</v>
      </c>
      <c r="D8" s="62">
        <v>6514</v>
      </c>
      <c r="E8" s="62">
        <f>5958+55</f>
        <v>6013</v>
      </c>
      <c r="F8" s="61">
        <f t="shared" si="0"/>
        <v>-501</v>
      </c>
      <c r="G8" s="108">
        <f>E8/D8*100</f>
        <v>92.30887319619282</v>
      </c>
      <c r="H8" s="87"/>
      <c r="J8" s="87"/>
    </row>
    <row r="9" spans="1:7" ht="31.5">
      <c r="A9" s="57" t="s">
        <v>224</v>
      </c>
      <c r="B9" s="79">
        <v>4030</v>
      </c>
      <c r="C9" s="115">
        <v>205</v>
      </c>
      <c r="D9" s="59"/>
      <c r="E9" s="62">
        <v>11</v>
      </c>
      <c r="F9" s="61">
        <f t="shared" si="0"/>
        <v>11</v>
      </c>
      <c r="G9" s="116">
        <v>0</v>
      </c>
    </row>
    <row r="10" spans="1:7" ht="14.25">
      <c r="A10" s="57" t="s">
        <v>113</v>
      </c>
      <c r="B10" s="78">
        <v>4040</v>
      </c>
      <c r="C10" s="115"/>
      <c r="D10" s="62"/>
      <c r="E10" s="62"/>
      <c r="F10" s="61">
        <f t="shared" si="0"/>
        <v>0</v>
      </c>
      <c r="G10" s="116">
        <v>0</v>
      </c>
    </row>
    <row r="11" spans="1:7" ht="42">
      <c r="A11" s="57" t="s">
        <v>207</v>
      </c>
      <c r="B11" s="79">
        <v>4050</v>
      </c>
      <c r="C11" s="115"/>
      <c r="D11" s="62">
        <v>60</v>
      </c>
      <c r="E11" s="62"/>
      <c r="F11" s="61">
        <f t="shared" si="0"/>
        <v>-60</v>
      </c>
      <c r="G11" s="116">
        <f>E11/D11</f>
        <v>0</v>
      </c>
    </row>
    <row r="12" spans="1:7" ht="14.25">
      <c r="A12" s="57" t="s">
        <v>114</v>
      </c>
      <c r="B12" s="80">
        <v>4060</v>
      </c>
      <c r="C12" s="115">
        <v>0</v>
      </c>
      <c r="D12" s="62">
        <v>0</v>
      </c>
      <c r="E12" s="62">
        <v>0</v>
      </c>
      <c r="F12" s="61">
        <f t="shared" si="0"/>
        <v>0</v>
      </c>
      <c r="G12" s="116">
        <v>0</v>
      </c>
    </row>
    <row r="13" spans="1:7" ht="14.25">
      <c r="A13" s="35"/>
      <c r="B13" s="35"/>
      <c r="C13" s="40"/>
      <c r="D13" s="35"/>
      <c r="E13" s="35"/>
      <c r="F13" s="35"/>
      <c r="G13" s="35"/>
    </row>
    <row r="14" spans="1:7" ht="14.25">
      <c r="A14" s="35"/>
      <c r="B14" s="35"/>
      <c r="C14" s="35"/>
      <c r="D14" s="35"/>
      <c r="E14" s="35"/>
      <c r="F14" s="35"/>
      <c r="G14" s="35"/>
    </row>
    <row r="15" spans="1:7" ht="14.25">
      <c r="A15" s="35"/>
      <c r="B15" s="35"/>
      <c r="C15" s="35"/>
      <c r="D15" s="35"/>
      <c r="E15" s="35"/>
      <c r="F15" s="35"/>
      <c r="G15" s="35"/>
    </row>
    <row r="16" spans="1:8" ht="14.25">
      <c r="A16" s="176" t="s">
        <v>176</v>
      </c>
      <c r="B16" s="177"/>
      <c r="C16" s="198" t="s">
        <v>108</v>
      </c>
      <c r="D16" s="199"/>
      <c r="E16" s="168" t="s">
        <v>193</v>
      </c>
      <c r="F16" s="179"/>
      <c r="G16" s="179"/>
      <c r="H16" s="179"/>
    </row>
    <row r="17" spans="1:8" ht="14.25">
      <c r="A17" s="99"/>
      <c r="B17" s="97"/>
      <c r="C17" s="200"/>
      <c r="D17" s="200"/>
      <c r="E17" s="179"/>
      <c r="F17" s="179"/>
      <c r="G17" s="179"/>
      <c r="H17" s="179"/>
    </row>
    <row r="18" spans="1:8" ht="14.25">
      <c r="A18" s="35" t="s">
        <v>184</v>
      </c>
      <c r="B18" s="35"/>
      <c r="C18" s="198" t="s">
        <v>108</v>
      </c>
      <c r="D18" s="199"/>
      <c r="E18" s="178" t="s">
        <v>194</v>
      </c>
      <c r="F18" s="179"/>
      <c r="G18" s="179"/>
      <c r="H18" s="179"/>
    </row>
    <row r="19" spans="1:7" ht="14.25">
      <c r="A19" s="47"/>
      <c r="B19" s="47"/>
      <c r="C19" s="47"/>
      <c r="D19" s="47"/>
      <c r="E19" s="47"/>
      <c r="F19" s="47"/>
      <c r="G19" s="47"/>
    </row>
    <row r="20" spans="1:7" ht="15">
      <c r="A20" s="50"/>
      <c r="B20" s="50"/>
      <c r="C20" s="50"/>
      <c r="D20" s="50"/>
      <c r="E20" s="50"/>
      <c r="F20" s="50"/>
      <c r="G20" s="50"/>
    </row>
  </sheetData>
  <sheetProtection/>
  <mergeCells count="7">
    <mergeCell ref="A2:G2"/>
    <mergeCell ref="A16:B16"/>
    <mergeCell ref="E16:H17"/>
    <mergeCell ref="E18:H18"/>
    <mergeCell ref="C18:D18"/>
    <mergeCell ref="C16:D16"/>
    <mergeCell ref="C17:D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29.28125" style="43" customWidth="1"/>
    <col min="2" max="2" width="7.00390625" style="43" customWidth="1"/>
    <col min="3" max="3" width="9.57421875" style="43" customWidth="1"/>
    <col min="4" max="4" width="10.8515625" style="43" customWidth="1"/>
    <col min="5" max="5" width="9.57421875" style="43" customWidth="1"/>
    <col min="6" max="6" width="8.57421875" style="43" customWidth="1"/>
    <col min="7" max="7" width="10.421875" style="43" customWidth="1"/>
    <col min="8" max="9" width="11.7109375" style="43" bestFit="1" customWidth="1"/>
    <col min="10" max="10" width="11.7109375" style="43" customWidth="1"/>
    <col min="11" max="11" width="11.7109375" style="43" bestFit="1" customWidth="1"/>
    <col min="12" max="12" width="10.57421875" style="43" bestFit="1" customWidth="1"/>
    <col min="13" max="13" width="9.57421875" style="43" bestFit="1" customWidth="1"/>
    <col min="14" max="16384" width="9.140625" style="43" customWidth="1"/>
  </cols>
  <sheetData>
    <row r="1" spans="1:4" ht="10.5">
      <c r="A1" s="137"/>
      <c r="B1" s="137"/>
      <c r="C1" s="137"/>
      <c r="D1" s="137" t="s">
        <v>149</v>
      </c>
    </row>
    <row r="2" spans="1:7" ht="15.75">
      <c r="A2" s="208" t="s">
        <v>236</v>
      </c>
      <c r="B2" s="208"/>
      <c r="C2" s="208"/>
      <c r="D2" s="208"/>
      <c r="E2" s="208"/>
      <c r="F2" s="208"/>
      <c r="G2" s="208"/>
    </row>
    <row r="3" spans="1:10" ht="10.5">
      <c r="A3" s="138"/>
      <c r="B3" s="138"/>
      <c r="C3" s="138"/>
      <c r="D3" s="138"/>
      <c r="E3" s="139"/>
      <c r="G3" s="139"/>
      <c r="H3" s="139"/>
      <c r="I3" s="139"/>
      <c r="J3" s="139"/>
    </row>
    <row r="4" spans="1:10" ht="68.25" customHeight="1">
      <c r="A4" s="130" t="s">
        <v>1</v>
      </c>
      <c r="B4" s="130" t="s">
        <v>2</v>
      </c>
      <c r="C4" s="126" t="s">
        <v>208</v>
      </c>
      <c r="D4" s="163" t="s">
        <v>234</v>
      </c>
      <c r="E4" s="126" t="s">
        <v>220</v>
      </c>
      <c r="F4" s="126" t="s">
        <v>221</v>
      </c>
      <c r="G4" s="126" t="s">
        <v>222</v>
      </c>
      <c r="H4" s="139"/>
      <c r="I4" s="139"/>
      <c r="J4" s="139"/>
    </row>
    <row r="5" spans="1:10" ht="10.5">
      <c r="A5" s="126">
        <v>1</v>
      </c>
      <c r="B5" s="126">
        <v>2</v>
      </c>
      <c r="C5" s="126">
        <v>3</v>
      </c>
      <c r="D5" s="164"/>
      <c r="E5" s="126">
        <v>5</v>
      </c>
      <c r="F5" s="126">
        <v>6</v>
      </c>
      <c r="G5" s="126">
        <v>7</v>
      </c>
      <c r="H5" s="139"/>
      <c r="I5" s="139"/>
      <c r="J5" s="139"/>
    </row>
    <row r="6" spans="1:10" ht="75" customHeight="1">
      <c r="A6" s="131" t="s">
        <v>235</v>
      </c>
      <c r="B6" s="131">
        <v>5010</v>
      </c>
      <c r="C6" s="132">
        <f>C7+C8+C9</f>
        <v>175</v>
      </c>
      <c r="D6" s="132">
        <v>183</v>
      </c>
      <c r="E6" s="132">
        <v>176</v>
      </c>
      <c r="F6" s="133">
        <f>D6-E6</f>
        <v>7</v>
      </c>
      <c r="G6" s="134">
        <f>E6/D6*100</f>
        <v>96.17486338797814</v>
      </c>
      <c r="H6" s="139"/>
      <c r="I6" s="139"/>
      <c r="J6" s="139"/>
    </row>
    <row r="7" spans="1:10" ht="15" customHeight="1">
      <c r="A7" s="135" t="s">
        <v>115</v>
      </c>
      <c r="B7" s="135">
        <v>5011</v>
      </c>
      <c r="C7" s="136">
        <v>1</v>
      </c>
      <c r="D7" s="136">
        <v>1</v>
      </c>
      <c r="E7" s="136">
        <v>1</v>
      </c>
      <c r="F7" s="133">
        <f aca="true" t="shared" si="0" ref="F7:F25">D7-E7</f>
        <v>0</v>
      </c>
      <c r="G7" s="134">
        <f aca="true" t="shared" si="1" ref="G7:G25">E7/D7*100</f>
        <v>100</v>
      </c>
      <c r="H7" s="139"/>
      <c r="I7" s="139"/>
      <c r="J7" s="139"/>
    </row>
    <row r="8" spans="1:10" ht="30" customHeight="1">
      <c r="A8" s="135" t="s">
        <v>116</v>
      </c>
      <c r="B8" s="135">
        <v>5012</v>
      </c>
      <c r="C8" s="136">
        <v>14</v>
      </c>
      <c r="D8" s="136">
        <v>14</v>
      </c>
      <c r="E8" s="136">
        <v>14</v>
      </c>
      <c r="F8" s="133">
        <f t="shared" si="0"/>
        <v>0</v>
      </c>
      <c r="G8" s="134">
        <f t="shared" si="1"/>
        <v>100</v>
      </c>
      <c r="I8" s="139"/>
      <c r="J8" s="139"/>
    </row>
    <row r="9" spans="1:10" ht="15" customHeight="1">
      <c r="A9" s="135" t="s">
        <v>117</v>
      </c>
      <c r="B9" s="135">
        <v>5013</v>
      </c>
      <c r="C9" s="136">
        <v>160</v>
      </c>
      <c r="D9" s="136">
        <v>168</v>
      </c>
      <c r="E9" s="136">
        <f>E6-E7-E8</f>
        <v>161</v>
      </c>
      <c r="F9" s="133">
        <f t="shared" si="0"/>
        <v>7</v>
      </c>
      <c r="G9" s="134">
        <f t="shared" si="1"/>
        <v>95.83333333333334</v>
      </c>
      <c r="I9" s="139"/>
      <c r="J9" s="139"/>
    </row>
    <row r="10" spans="1:10" ht="29.25" customHeight="1">
      <c r="A10" s="131" t="s">
        <v>118</v>
      </c>
      <c r="B10" s="131">
        <v>5020</v>
      </c>
      <c r="C10" s="132">
        <v>24433</v>
      </c>
      <c r="D10" s="132">
        <v>28018</v>
      </c>
      <c r="E10" s="132">
        <f>E11+E12+E13</f>
        <v>27946</v>
      </c>
      <c r="F10" s="133">
        <f t="shared" si="0"/>
        <v>72</v>
      </c>
      <c r="G10" s="134">
        <f t="shared" si="1"/>
        <v>99.74302234277964</v>
      </c>
      <c r="H10" s="140"/>
      <c r="I10" s="141"/>
      <c r="J10" s="139"/>
    </row>
    <row r="11" spans="1:11" ht="15" customHeight="1">
      <c r="A11" s="135" t="s">
        <v>115</v>
      </c>
      <c r="B11" s="135">
        <v>5021</v>
      </c>
      <c r="C11" s="136">
        <v>808</v>
      </c>
      <c r="D11" s="136">
        <v>750</v>
      </c>
      <c r="E11" s="136">
        <v>916</v>
      </c>
      <c r="F11" s="133">
        <f t="shared" si="0"/>
        <v>-166</v>
      </c>
      <c r="G11" s="134">
        <f t="shared" si="1"/>
        <v>122.13333333333334</v>
      </c>
      <c r="I11" s="139"/>
      <c r="J11" s="140"/>
      <c r="K11" s="140"/>
    </row>
    <row r="12" spans="1:10" ht="30" customHeight="1">
      <c r="A12" s="135" t="s">
        <v>116</v>
      </c>
      <c r="B12" s="135">
        <v>5022</v>
      </c>
      <c r="C12" s="136">
        <v>3091</v>
      </c>
      <c r="D12" s="136">
        <v>3449</v>
      </c>
      <c r="E12" s="136">
        <f>4204-916</f>
        <v>3288</v>
      </c>
      <c r="F12" s="133">
        <f t="shared" si="0"/>
        <v>161</v>
      </c>
      <c r="G12" s="134">
        <f t="shared" si="1"/>
        <v>95.33198028414033</v>
      </c>
      <c r="I12" s="140"/>
      <c r="J12" s="140"/>
    </row>
    <row r="13" spans="1:10" ht="15" customHeight="1">
      <c r="A13" s="135" t="s">
        <v>117</v>
      </c>
      <c r="B13" s="135">
        <v>5023</v>
      </c>
      <c r="C13" s="136">
        <v>20534</v>
      </c>
      <c r="D13" s="136">
        <v>23819</v>
      </c>
      <c r="E13" s="136">
        <f>27946-E12-E11</f>
        <v>23742</v>
      </c>
      <c r="F13" s="133">
        <f t="shared" si="0"/>
        <v>77</v>
      </c>
      <c r="G13" s="134">
        <f t="shared" si="1"/>
        <v>99.67672866199253</v>
      </c>
      <c r="I13" s="139"/>
      <c r="J13" s="139"/>
    </row>
    <row r="14" spans="1:10" ht="45" customHeight="1">
      <c r="A14" s="131" t="s">
        <v>147</v>
      </c>
      <c r="B14" s="131">
        <v>5030</v>
      </c>
      <c r="C14" s="132">
        <v>11635</v>
      </c>
      <c r="D14" s="132">
        <v>12758.652094717669</v>
      </c>
      <c r="E14" s="132">
        <f>E10/E6/12*1000</f>
        <v>13232.007575757576</v>
      </c>
      <c r="F14" s="133">
        <f t="shared" si="0"/>
        <v>-473.3554810399073</v>
      </c>
      <c r="G14" s="134">
        <f t="shared" si="1"/>
        <v>103.71007436777656</v>
      </c>
      <c r="H14" s="140"/>
      <c r="I14" s="139"/>
      <c r="J14" s="139"/>
    </row>
    <row r="15" spans="1:13" ht="20.25" customHeight="1">
      <c r="A15" s="135" t="s">
        <v>115</v>
      </c>
      <c r="B15" s="135">
        <v>5031</v>
      </c>
      <c r="C15" s="142">
        <v>67333</v>
      </c>
      <c r="D15" s="136">
        <v>62500</v>
      </c>
      <c r="E15" s="136">
        <f>E11/E7/12*1000</f>
        <v>76333.33333333333</v>
      </c>
      <c r="F15" s="133">
        <f t="shared" si="0"/>
        <v>-13833.333333333328</v>
      </c>
      <c r="G15" s="134">
        <f t="shared" si="1"/>
        <v>122.13333333333331</v>
      </c>
      <c r="H15" s="143"/>
      <c r="I15" s="143"/>
      <c r="J15" s="139"/>
      <c r="K15" s="143"/>
      <c r="L15" s="143"/>
      <c r="M15" s="143"/>
    </row>
    <row r="16" spans="1:9" ht="30" customHeight="1">
      <c r="A16" s="135" t="s">
        <v>116</v>
      </c>
      <c r="B16" s="135">
        <v>5032</v>
      </c>
      <c r="C16" s="142">
        <v>18399</v>
      </c>
      <c r="D16" s="136">
        <v>20529.761904761905</v>
      </c>
      <c r="E16" s="136">
        <f>E12/E8/12*1000</f>
        <v>19571.428571428572</v>
      </c>
      <c r="F16" s="133">
        <f t="shared" si="0"/>
        <v>958.3333333333321</v>
      </c>
      <c r="G16" s="134">
        <f t="shared" si="1"/>
        <v>95.33198028414034</v>
      </c>
      <c r="H16" s="144"/>
      <c r="I16" s="143"/>
    </row>
    <row r="17" spans="1:7" ht="15" customHeight="1">
      <c r="A17" s="135" t="s">
        <v>117</v>
      </c>
      <c r="B17" s="135">
        <v>5033</v>
      </c>
      <c r="C17" s="142">
        <v>10695</v>
      </c>
      <c r="D17" s="136">
        <v>11814.980158730159</v>
      </c>
      <c r="E17" s="136">
        <f>E13/E9/12*1000</f>
        <v>12288.819875776397</v>
      </c>
      <c r="F17" s="133">
        <f t="shared" si="0"/>
        <v>-473.83971704623764</v>
      </c>
      <c r="G17" s="134">
        <f t="shared" si="1"/>
        <v>104.0104994733835</v>
      </c>
    </row>
    <row r="18" spans="1:9" ht="30" customHeight="1">
      <c r="A18" s="131" t="s">
        <v>119</v>
      </c>
      <c r="B18" s="131">
        <v>5040</v>
      </c>
      <c r="C18" s="145">
        <v>29790</v>
      </c>
      <c r="D18" s="132">
        <v>34181.96</v>
      </c>
      <c r="E18" s="132">
        <f>E19+E20+E21</f>
        <v>33985.119999999995</v>
      </c>
      <c r="F18" s="133">
        <f t="shared" si="0"/>
        <v>196.84000000000378</v>
      </c>
      <c r="G18" s="134">
        <f t="shared" si="1"/>
        <v>99.42414068707586</v>
      </c>
      <c r="H18" s="140"/>
      <c r="I18" s="140"/>
    </row>
    <row r="19" spans="1:11" ht="15" customHeight="1">
      <c r="A19" s="135" t="s">
        <v>115</v>
      </c>
      <c r="B19" s="135">
        <v>5041</v>
      </c>
      <c r="C19" s="146">
        <v>986</v>
      </c>
      <c r="D19" s="136">
        <v>915</v>
      </c>
      <c r="E19" s="136">
        <f>E11*1.22</f>
        <v>1117.52</v>
      </c>
      <c r="F19" s="133">
        <f t="shared" si="0"/>
        <v>-202.51999999999998</v>
      </c>
      <c r="G19" s="134">
        <f t="shared" si="1"/>
        <v>122.13333333333334</v>
      </c>
      <c r="J19" s="140"/>
      <c r="K19" s="143"/>
    </row>
    <row r="20" spans="1:7" ht="30" customHeight="1">
      <c r="A20" s="135" t="s">
        <v>116</v>
      </c>
      <c r="B20" s="135">
        <v>5042</v>
      </c>
      <c r="C20" s="146">
        <v>3771</v>
      </c>
      <c r="D20" s="136">
        <v>4207.78</v>
      </c>
      <c r="E20" s="136">
        <f>E12*1.22</f>
        <v>4011.36</v>
      </c>
      <c r="F20" s="133">
        <f t="shared" si="0"/>
        <v>196.41999999999962</v>
      </c>
      <c r="G20" s="134">
        <f t="shared" si="1"/>
        <v>95.33198028414034</v>
      </c>
    </row>
    <row r="21" spans="1:10" ht="15" customHeight="1">
      <c r="A21" s="135" t="s">
        <v>117</v>
      </c>
      <c r="B21" s="135">
        <v>5043</v>
      </c>
      <c r="C21" s="147">
        <v>25033</v>
      </c>
      <c r="D21" s="136">
        <v>29059.18</v>
      </c>
      <c r="E21" s="136">
        <f>E13*1.22-109</f>
        <v>28856.239999999998</v>
      </c>
      <c r="F21" s="133">
        <f t="shared" si="0"/>
        <v>202.94000000000233</v>
      </c>
      <c r="G21" s="134">
        <f t="shared" si="1"/>
        <v>99.30163204880522</v>
      </c>
      <c r="H21" s="139"/>
      <c r="I21" s="139"/>
      <c r="J21" s="139"/>
    </row>
    <row r="22" spans="1:10" ht="45" customHeight="1">
      <c r="A22" s="131" t="s">
        <v>120</v>
      </c>
      <c r="B22" s="131">
        <v>5050</v>
      </c>
      <c r="C22" s="145">
        <v>14186</v>
      </c>
      <c r="D22" s="145">
        <f>D18/12/183*1000</f>
        <v>15565.555555555555</v>
      </c>
      <c r="E22" s="145">
        <f>E18/12/176*1000</f>
        <v>16091.439393939392</v>
      </c>
      <c r="F22" s="133">
        <f t="shared" si="0"/>
        <v>-525.8838383838374</v>
      </c>
      <c r="G22" s="134">
        <f t="shared" si="1"/>
        <v>103.37850991894821</v>
      </c>
      <c r="H22" s="139"/>
      <c r="I22" s="139"/>
      <c r="J22" s="139"/>
    </row>
    <row r="23" spans="1:10" ht="15" customHeight="1">
      <c r="A23" s="135" t="s">
        <v>115</v>
      </c>
      <c r="B23" s="135">
        <v>5051</v>
      </c>
      <c r="C23" s="136">
        <v>82147</v>
      </c>
      <c r="D23" s="146">
        <v>76250</v>
      </c>
      <c r="E23" s="146">
        <f>E19/12*1000</f>
        <v>93126.66666666667</v>
      </c>
      <c r="F23" s="133">
        <f t="shared" si="0"/>
        <v>-16876.66666666667</v>
      </c>
      <c r="G23" s="134">
        <f t="shared" si="1"/>
        <v>122.13333333333334</v>
      </c>
      <c r="H23" s="141"/>
      <c r="I23" s="141"/>
      <c r="J23" s="139"/>
    </row>
    <row r="24" spans="1:10" ht="30" customHeight="1">
      <c r="A24" s="135" t="s">
        <v>116</v>
      </c>
      <c r="B24" s="135">
        <v>5052</v>
      </c>
      <c r="C24" s="136">
        <v>22447</v>
      </c>
      <c r="D24" s="146">
        <v>25046.309523809523</v>
      </c>
      <c r="E24" s="146">
        <f>E20/12/E8*1000</f>
        <v>23877.142857142862</v>
      </c>
      <c r="F24" s="133">
        <f t="shared" si="0"/>
        <v>1169.1666666666606</v>
      </c>
      <c r="G24" s="134">
        <f t="shared" si="1"/>
        <v>95.33198028414034</v>
      </c>
      <c r="H24" s="139"/>
      <c r="I24" s="139"/>
      <c r="J24" s="139"/>
    </row>
    <row r="25" spans="1:10" ht="15" customHeight="1">
      <c r="A25" s="135" t="s">
        <v>117</v>
      </c>
      <c r="B25" s="135">
        <v>5053</v>
      </c>
      <c r="C25" s="136">
        <v>13038</v>
      </c>
      <c r="D25" s="146">
        <v>14414.275793650795</v>
      </c>
      <c r="E25" s="146">
        <f>E21/E9/12*1000</f>
        <v>14935.942028985506</v>
      </c>
      <c r="F25" s="133">
        <f t="shared" si="0"/>
        <v>-521.666235334711</v>
      </c>
      <c r="G25" s="134">
        <f t="shared" si="1"/>
        <v>103.61909431179674</v>
      </c>
      <c r="H25" s="139"/>
      <c r="I25" s="139"/>
      <c r="J25" s="139"/>
    </row>
    <row r="26" spans="1:6" ht="12.75">
      <c r="A26" s="35"/>
      <c r="B26" s="35"/>
      <c r="C26" s="148"/>
      <c r="D26" s="35"/>
      <c r="E26" s="35"/>
      <c r="F26" s="35"/>
    </row>
    <row r="27" spans="1:6" ht="15" customHeight="1">
      <c r="A27" s="123" t="s">
        <v>176</v>
      </c>
      <c r="B27" s="123"/>
      <c r="C27" s="128" t="s">
        <v>108</v>
      </c>
      <c r="D27" s="200" t="s">
        <v>193</v>
      </c>
      <c r="E27" s="178"/>
      <c r="F27" s="178"/>
    </row>
    <row r="28" spans="1:6" ht="12.75">
      <c r="A28" s="127"/>
      <c r="B28" s="127"/>
      <c r="C28" s="129"/>
      <c r="D28" s="56"/>
      <c r="E28" s="56"/>
      <c r="F28" s="35"/>
    </row>
    <row r="29" spans="1:6" ht="12.75">
      <c r="A29" s="35"/>
      <c r="B29" s="35"/>
      <c r="C29" s="35"/>
      <c r="D29" s="35"/>
      <c r="E29" s="35"/>
      <c r="F29" s="35"/>
    </row>
    <row r="30" spans="1:6" ht="12.75">
      <c r="A30" s="35" t="s">
        <v>184</v>
      </c>
      <c r="B30" s="35"/>
      <c r="C30" s="55"/>
      <c r="D30" s="201" t="s">
        <v>194</v>
      </c>
      <c r="E30" s="178"/>
      <c r="F30" s="178"/>
    </row>
    <row r="31" spans="1:6" ht="12.75">
      <c r="A31" s="35"/>
      <c r="B31" s="35"/>
      <c r="C31" s="42"/>
      <c r="D31" s="35"/>
      <c r="E31" s="35"/>
      <c r="F31" s="35"/>
    </row>
  </sheetData>
  <sheetProtection/>
  <mergeCells count="4">
    <mergeCell ref="D27:F27"/>
    <mergeCell ref="D30:F30"/>
    <mergeCell ref="D4:D5"/>
    <mergeCell ref="A2:G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A8" sqref="A8:G8"/>
    </sheetView>
  </sheetViews>
  <sheetFormatPr defaultColWidth="9.140625" defaultRowHeight="12.75"/>
  <cols>
    <col min="1" max="1" width="22.8515625" style="37" customWidth="1"/>
    <col min="2" max="2" width="6.421875" style="37" customWidth="1"/>
    <col min="3" max="4" width="9.140625" style="37" customWidth="1"/>
    <col min="5" max="7" width="7.57421875" style="37" customWidth="1"/>
    <col min="8" max="16384" width="9.140625" style="37" customWidth="1"/>
  </cols>
  <sheetData>
    <row r="2" spans="1:7" ht="15">
      <c r="A2" s="117"/>
      <c r="B2" s="117"/>
      <c r="C2" s="117"/>
      <c r="D2" s="117"/>
      <c r="E2" s="117"/>
      <c r="F2" s="117"/>
      <c r="G2" s="117"/>
    </row>
    <row r="3" spans="1:7" ht="14.25">
      <c r="A3" s="207" t="s">
        <v>201</v>
      </c>
      <c r="B3" s="207"/>
      <c r="C3" s="207"/>
      <c r="D3" s="207"/>
      <c r="E3" s="207"/>
      <c r="F3" s="207"/>
      <c r="G3" s="207"/>
    </row>
    <row r="4" spans="1:7" ht="15.75">
      <c r="A4" s="38"/>
      <c r="B4" s="39"/>
      <c r="C4" s="38"/>
      <c r="D4" s="38"/>
      <c r="E4" s="39"/>
      <c r="F4" s="38"/>
      <c r="G4" s="38"/>
    </row>
    <row r="5" spans="1:7" ht="15" customHeight="1">
      <c r="A5" s="184" t="s">
        <v>1</v>
      </c>
      <c r="B5" s="186" t="s">
        <v>2</v>
      </c>
      <c r="C5" s="186" t="s">
        <v>208</v>
      </c>
      <c r="D5" s="186" t="s">
        <v>233</v>
      </c>
      <c r="E5" s="186" t="s">
        <v>220</v>
      </c>
      <c r="F5" s="163" t="s">
        <v>221</v>
      </c>
      <c r="G5" s="170" t="s">
        <v>222</v>
      </c>
    </row>
    <row r="6" spans="1:7" ht="39" customHeight="1">
      <c r="A6" s="184"/>
      <c r="B6" s="186"/>
      <c r="C6" s="186"/>
      <c r="D6" s="186"/>
      <c r="E6" s="186"/>
      <c r="F6" s="167"/>
      <c r="G6" s="167"/>
    </row>
    <row r="7" spans="1:7" ht="12.75">
      <c r="A7" s="101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2">
        <v>7</v>
      </c>
    </row>
    <row r="8" spans="1:7" ht="12.75">
      <c r="A8" s="202" t="s">
        <v>202</v>
      </c>
      <c r="B8" s="203"/>
      <c r="C8" s="203"/>
      <c r="D8" s="203"/>
      <c r="E8" s="203"/>
      <c r="F8" s="203"/>
      <c r="G8" s="204"/>
    </row>
    <row r="9" spans="1:7" ht="33.75" customHeight="1">
      <c r="A9" s="118" t="s">
        <v>203</v>
      </c>
      <c r="B9" s="119">
        <v>6000</v>
      </c>
      <c r="C9" s="61" t="s">
        <v>166</v>
      </c>
      <c r="D9" s="61" t="s">
        <v>166</v>
      </c>
      <c r="E9" s="61" t="s">
        <v>166</v>
      </c>
      <c r="F9" s="61" t="s">
        <v>166</v>
      </c>
      <c r="G9" s="61" t="s">
        <v>166</v>
      </c>
    </row>
    <row r="10" spans="1:7" ht="12.75">
      <c r="A10" s="205" t="s">
        <v>204</v>
      </c>
      <c r="B10" s="206"/>
      <c r="C10" s="206"/>
      <c r="D10" s="206"/>
      <c r="E10" s="206"/>
      <c r="F10" s="206"/>
      <c r="G10" s="206"/>
    </row>
    <row r="11" spans="1:7" ht="43.5" customHeight="1">
      <c r="A11" s="118" t="s">
        <v>216</v>
      </c>
      <c r="B11" s="119">
        <v>6010</v>
      </c>
      <c r="C11" s="61" t="s">
        <v>166</v>
      </c>
      <c r="D11" s="61" t="s">
        <v>166</v>
      </c>
      <c r="E11" s="61" t="s">
        <v>166</v>
      </c>
      <c r="F11" s="61" t="s">
        <v>166</v>
      </c>
      <c r="G11" s="61" t="s">
        <v>166</v>
      </c>
    </row>
    <row r="12" spans="1:7" ht="21">
      <c r="A12" s="118" t="s">
        <v>205</v>
      </c>
      <c r="B12" s="120">
        <v>6020</v>
      </c>
      <c r="C12" s="61" t="s">
        <v>166</v>
      </c>
      <c r="D12" s="61" t="s">
        <v>166</v>
      </c>
      <c r="E12" s="61" t="s">
        <v>166</v>
      </c>
      <c r="F12" s="61" t="s">
        <v>166</v>
      </c>
      <c r="G12" s="61" t="s">
        <v>166</v>
      </c>
    </row>
    <row r="13" spans="1:7" ht="12.75">
      <c r="A13" s="121" t="s">
        <v>206</v>
      </c>
      <c r="B13" s="121"/>
      <c r="C13" s="121"/>
      <c r="D13" s="121"/>
      <c r="E13" s="121"/>
      <c r="F13" s="121"/>
      <c r="G13" s="121"/>
    </row>
    <row r="14" spans="1:7" ht="15">
      <c r="A14" s="122"/>
      <c r="B14" s="122"/>
      <c r="C14" s="122"/>
      <c r="D14" s="122"/>
      <c r="E14" s="122"/>
      <c r="F14" s="122"/>
      <c r="G14" s="122"/>
    </row>
    <row r="15" spans="1:7" ht="15">
      <c r="A15" s="122"/>
      <c r="B15" s="122"/>
      <c r="C15" s="122"/>
      <c r="D15" s="122"/>
      <c r="E15" s="122"/>
      <c r="F15" s="122"/>
      <c r="G15" s="122"/>
    </row>
    <row r="16" spans="1:7" ht="15">
      <c r="A16" s="122"/>
      <c r="B16" s="122"/>
      <c r="C16" s="122"/>
      <c r="D16" s="122"/>
      <c r="E16" s="122"/>
      <c r="F16" s="122"/>
      <c r="G16" s="122"/>
    </row>
    <row r="17" spans="1:9" ht="12.75">
      <c r="A17" s="176" t="s">
        <v>176</v>
      </c>
      <c r="B17" s="177"/>
      <c r="C17" s="173"/>
      <c r="D17" s="174"/>
      <c r="E17" s="168" t="s">
        <v>193</v>
      </c>
      <c r="F17" s="179"/>
      <c r="G17" s="179"/>
      <c r="H17" s="179"/>
      <c r="I17" s="179"/>
    </row>
    <row r="18" spans="1:9" ht="29.25" customHeight="1">
      <c r="A18" s="35" t="s">
        <v>185</v>
      </c>
      <c r="B18" s="35"/>
      <c r="C18" s="173" t="s">
        <v>81</v>
      </c>
      <c r="D18" s="174"/>
      <c r="E18" s="178" t="s">
        <v>194</v>
      </c>
      <c r="F18" s="179"/>
      <c r="G18" s="179"/>
      <c r="H18" s="179"/>
      <c r="I18" s="179"/>
    </row>
    <row r="19" spans="1:7" ht="12.75">
      <c r="A19" s="35"/>
      <c r="B19" s="35"/>
      <c r="C19" s="35"/>
      <c r="D19" s="35"/>
      <c r="E19" s="35"/>
      <c r="F19" s="35"/>
      <c r="G19" s="35"/>
    </row>
  </sheetData>
  <sheetProtection/>
  <mergeCells count="15">
    <mergeCell ref="A3:G3"/>
    <mergeCell ref="A5:A6"/>
    <mergeCell ref="B5:B6"/>
    <mergeCell ref="C5:C6"/>
    <mergeCell ref="D5:D6"/>
    <mergeCell ref="F5:F6"/>
    <mergeCell ref="C18:D18"/>
    <mergeCell ref="A17:B17"/>
    <mergeCell ref="C17:D17"/>
    <mergeCell ref="E5:E6"/>
    <mergeCell ref="A8:G8"/>
    <mergeCell ref="A10:G10"/>
    <mergeCell ref="G5:G6"/>
    <mergeCell ref="E17:I17"/>
    <mergeCell ref="E18:I18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Natalia Zinchuk</cp:lastModifiedBy>
  <cp:lastPrinted>2023-02-17T08:15:10Z</cp:lastPrinted>
  <dcterms:created xsi:type="dcterms:W3CDTF">1996-10-08T23:32:33Z</dcterms:created>
  <dcterms:modified xsi:type="dcterms:W3CDTF">2023-02-17T08:15:35Z</dcterms:modified>
  <cp:category/>
  <cp:version/>
  <cp:contentType/>
  <cp:contentStatus/>
</cp:coreProperties>
</file>